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A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técnica'!$A$1:$P$58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C6" i="11"/>
  <c r="C7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7" i="11"/>
  <c r="P8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O7" i="11"/>
  <c r="O8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N7" i="11"/>
  <c r="N8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M7" i="11"/>
  <c r="M8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L7" i="11"/>
  <c r="L8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K7" i="11"/>
  <c r="K8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47" i="11"/>
  <c r="E10" i="13"/>
  <c r="F48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J7" i="11"/>
  <c r="J8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I7" i="11"/>
  <c r="I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H7" i="11"/>
  <c r="H8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G7" i="11"/>
  <c r="G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48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I5" i="36" l="1"/>
  <c r="L4" i="36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M5" i="11" s="1"/>
  <c r="K5" i="11" l="1"/>
  <c r="H5" i="11"/>
  <c r="N5" i="11"/>
  <c r="J5" i="11"/>
  <c r="L5" i="11"/>
  <c r="G5" i="11"/>
  <c r="I5" i="11"/>
  <c r="O5" i="11"/>
  <c r="P5" i="11"/>
  <c r="J6" i="11"/>
  <c r="K6" i="11"/>
  <c r="P6" i="11" l="1"/>
  <c r="O6" i="11"/>
  <c r="H6" i="11"/>
  <c r="G6" i="11"/>
  <c r="M6" i="11"/>
  <c r="I6" i="11"/>
  <c r="N6" i="11"/>
  <c r="L6" i="11"/>
  <c r="H9" i="11" l="1"/>
  <c r="K9" i="11"/>
  <c r="I9" i="11"/>
  <c r="L9" i="11"/>
  <c r="G9" i="11" l="1"/>
  <c r="J9" i="11"/>
  <c r="M9" i="11"/>
  <c r="O9" i="11"/>
  <c r="N9" i="11"/>
  <c r="P9" i="11"/>
  <c r="P10" i="11"/>
  <c r="O10" i="11"/>
  <c r="N10" i="11"/>
  <c r="I10" i="11" l="1"/>
  <c r="C48" i="11"/>
  <c r="B51" i="11" s="1"/>
  <c r="M10" i="11"/>
  <c r="J10" i="11"/>
  <c r="G10" i="11"/>
  <c r="H10" i="11"/>
  <c r="K10" i="11"/>
  <c r="L10" i="11"/>
  <c r="O11" i="11"/>
  <c r="P11" i="11" l="1"/>
  <c r="H11" i="11"/>
  <c r="J11" i="11"/>
  <c r="M11" i="11"/>
  <c r="K11" i="11"/>
  <c r="I11" i="11"/>
  <c r="N11" i="11"/>
  <c r="L11" i="11"/>
  <c r="G11" i="11"/>
  <c r="H12" i="11"/>
  <c r="I12" i="11"/>
  <c r="M12" i="11"/>
  <c r="L12" i="11"/>
  <c r="G12" i="11"/>
  <c r="O12" i="11"/>
  <c r="N12" i="11"/>
  <c r="J12" i="11"/>
  <c r="P12" i="11"/>
  <c r="K12" i="11"/>
  <c r="O13" i="11"/>
  <c r="J13" i="11"/>
  <c r="K13" i="11"/>
  <c r="I13" i="11"/>
  <c r="P13" i="11"/>
  <c r="G13" i="11"/>
  <c r="H13" i="11"/>
  <c r="N13" i="11"/>
  <c r="M13" i="11"/>
  <c r="L13" i="11"/>
  <c r="H14" i="11"/>
  <c r="N14" i="11"/>
  <c r="P14" i="11"/>
  <c r="I14" i="11" l="1"/>
  <c r="O14" i="11"/>
  <c r="L14" i="11"/>
  <c r="K14" i="11"/>
  <c r="G14" i="11"/>
  <c r="M14" i="11"/>
  <c r="J14" i="11"/>
  <c r="O15" i="11"/>
  <c r="M15" i="11" l="1"/>
  <c r="H15" i="11"/>
  <c r="I15" i="11"/>
  <c r="J15" i="11"/>
  <c r="P15" i="11"/>
  <c r="K15" i="11"/>
  <c r="G15" i="11"/>
  <c r="L15" i="11"/>
  <c r="N15" i="11"/>
  <c r="J16" i="11"/>
  <c r="M16" i="11"/>
  <c r="O16" i="11"/>
  <c r="G16" i="11"/>
  <c r="N16" i="11"/>
  <c r="I16" i="11"/>
  <c r="H16" i="11"/>
  <c r="K16" i="11" l="1"/>
  <c r="L16" i="11"/>
  <c r="P16" i="11"/>
  <c r="I17" i="11"/>
  <c r="P17" i="11"/>
  <c r="M17" i="11"/>
  <c r="J17" i="11"/>
  <c r="K17" i="11"/>
  <c r="G17" i="11"/>
  <c r="N17" i="11"/>
  <c r="L17" i="11" l="1"/>
  <c r="O17" i="11"/>
  <c r="H17" i="11"/>
  <c r="L18" i="11"/>
  <c r="K18" i="11"/>
  <c r="N18" i="11"/>
  <c r="G18" i="11"/>
  <c r="H18" i="11" l="1"/>
  <c r="I18" i="11"/>
  <c r="M18" i="11"/>
  <c r="O18" i="11"/>
  <c r="J18" i="11"/>
  <c r="P18" i="11"/>
  <c r="J19" i="11"/>
  <c r="H19" i="11"/>
  <c r="K19" i="11"/>
  <c r="K48" i="11" s="1"/>
  <c r="K49" i="11" s="1"/>
  <c r="N19" i="11"/>
  <c r="N48" i="11" s="1"/>
  <c r="N49" i="11" s="1"/>
  <c r="L19" i="11"/>
  <c r="L48" i="11" s="1"/>
  <c r="L49" i="11" s="1"/>
  <c r="G19" i="11"/>
  <c r="G48" i="11" s="1"/>
  <c r="G49" i="11" s="1"/>
  <c r="O19" i="11"/>
  <c r="M19" i="11"/>
  <c r="P19" i="11"/>
  <c r="D19" i="11"/>
  <c r="I19" i="11"/>
  <c r="H48" i="11" l="1"/>
  <c r="H49" i="11" s="1"/>
  <c r="M48" i="11"/>
  <c r="M49" i="11" s="1"/>
  <c r="O48" i="11"/>
  <c r="O49" i="11" s="1"/>
  <c r="P48" i="11"/>
  <c r="P49" i="11" s="1"/>
  <c r="I48" i="11"/>
  <c r="I49" i="11" s="1"/>
  <c r="J48" i="11"/>
  <c r="J49" i="11" s="1"/>
</calcChain>
</file>

<file path=xl/sharedStrings.xml><?xml version="1.0" encoding="utf-8"?>
<sst xmlns="http://schemas.openxmlformats.org/spreadsheetml/2006/main" count="1151" uniqueCount="728">
  <si>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</si>
  <si>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</si>
  <si>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</si>
  <si>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</si>
  <si>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</si>
  <si>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</si>
  <si>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</si>
  <si>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</si>
  <si>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</si>
  <si>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</si>
  <si>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</si>
  <si>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</si>
  <si>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</si>
  <si>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</si>
  <si>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</si>
  <si>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</si>
  <si>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</si>
  <si>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</si>
  <si>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</si>
  <si>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</si>
  <si>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</si>
  <si>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</si>
  <si>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</si>
  <si>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</si>
  <si>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</si>
  <si>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</si>
  <si>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</si>
  <si>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</si>
  <si>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</si>
  <si>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</si>
  <si>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</si>
  <si>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</si>
  <si>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</si>
  <si>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</si>
  <si>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</si>
  <si>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</si>
  <si>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</si>
  <si>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</si>
  <si>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</si>
  <si>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</si>
  <si>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</si>
  <si>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</si>
  <si>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</si>
  <si>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</si>
  <si>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</si>
  <si>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</si>
  <si>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</si>
  <si>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</si>
  <si>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</si>
  <si>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</si>
  <si>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</si>
  <si>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</si>
  <si>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</si>
  <si>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</si>
  <si>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</si>
  <si>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</si>
  <si>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</si>
  <si>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</si>
  <si>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</si>
  <si>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</si>
  <si>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</si>
  <si>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</si>
  <si>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</si>
  <si>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</si>
  <si>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</si>
  <si>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</si>
  <si>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</si>
  <si>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</si>
  <si>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</si>
  <si>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</si>
  <si>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</si>
  <si>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</si>
  <si>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</si>
  <si>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</si>
  <si>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</si>
  <si>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</si>
  <si>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</si>
  <si>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</si>
  <si>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</si>
  <si>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</si>
  <si>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</si>
  <si>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</si>
  <si>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</si>
  <si>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</si>
  <si>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</si>
  <si>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</si>
  <si>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</si>
  <si>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</si>
  <si>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</si>
  <si>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</si>
  <si>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</si>
  <si>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</si>
  <si>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</si>
  <si>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</si>
  <si>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</si>
  <si>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</si>
  <si>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</si>
  <si>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</si>
  <si>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</si>
  <si>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</si>
  <si>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</si>
  <si>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</si>
  <si>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</si>
  <si>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</si>
  <si>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</si>
  <si>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</si>
  <si>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</si>
  <si>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</si>
  <si>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</si>
  <si>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</si>
  <si>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</si>
  <si>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</si>
  <si>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</si>
  <si>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</si>
  <si>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</si>
  <si>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</si>
  <si>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</si>
  <si>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</si>
  <si>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</si>
  <si>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</si>
  <si>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</si>
  <si>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</si>
  <si>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</si>
  <si>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</si>
  <si>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</si>
  <si>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</si>
  <si>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</si>
  <si>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</si>
  <si>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</si>
  <si>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</si>
  <si>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</si>
  <si>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</si>
  <si>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</si>
  <si>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</si>
  <si>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</si>
  <si>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</si>
  <si>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</si>
  <si>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</si>
  <si>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</si>
  <si>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</si>
  <si>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</si>
  <si>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</si>
  <si>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</si>
  <si>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</si>
  <si>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</si>
  <si>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</si>
  <si>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</si>
  <si>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</si>
  <si>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</si>
  <si>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</si>
  <si>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</si>
  <si>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</si>
  <si>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</si>
  <si>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</si>
  <si>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</si>
  <si>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</si>
  <si>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</si>
  <si>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</si>
  <si>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</si>
  <si>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</si>
  <si>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</si>
  <si>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</si>
  <si>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</si>
  <si>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</si>
  <si>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</si>
  <si>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</si>
  <si>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</si>
  <si>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</si>
  <si>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</si>
  <si>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</si>
  <si>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</si>
  <si>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</si>
  <si>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</si>
  <si>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</si>
  <si>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</si>
  <si>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</si>
  <si>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</si>
  <si>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</si>
  <si>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</si>
  <si>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</si>
  <si>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</si>
  <si>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</si>
  <si>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</si>
  <si>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</si>
  <si>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</si>
  <si>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</si>
  <si>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</si>
  <si>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</si>
  <si>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</si>
  <si>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</si>
  <si>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</si>
  <si>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</si>
  <si>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</si>
  <si>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</si>
  <si>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</si>
  <si>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</si>
  <si>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</si>
  <si>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</si>
  <si>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</si>
  <si>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</si>
  <si>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</si>
  <si>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</si>
  <si>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</si>
  <si>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</si>
  <si>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</si>
  <si>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</si>
  <si>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</si>
  <si>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</si>
  <si>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</si>
  <si>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</si>
  <si>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</si>
  <si>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</si>
  <si>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</si>
  <si>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</si>
  <si>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</si>
  <si>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</si>
  <si>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</si>
  <si>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</si>
  <si>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</si>
  <si>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</si>
  <si>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</si>
  <si>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</si>
  <si>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</si>
  <si>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</si>
  <si>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</si>
  <si>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</si>
  <si>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</si>
  <si>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</si>
  <si>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</si>
  <si>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</si>
  <si>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</si>
  <si>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</si>
  <si>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</si>
  <si>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</si>
  <si>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</si>
  <si>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</si>
  <si>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</si>
  <si>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</si>
  <si>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</si>
  <si>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</si>
  <si>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</si>
  <si>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</si>
  <si>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</si>
  <si>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</si>
  <si>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</si>
  <si>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</si>
  <si>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</si>
  <si>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</si>
  <si>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</si>
  <si>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</si>
  <si>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</si>
  <si>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</si>
  <si>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</si>
  <si>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</si>
  <si>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</si>
  <si>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</si>
  <si>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</si>
  <si>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</si>
  <si>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</si>
  <si>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</si>
  <si>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</si>
  <si>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</si>
  <si>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</si>
  <si>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</si>
  <si>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</si>
  <si>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</si>
  <si>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</si>
  <si>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</si>
  <si>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</si>
  <si>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</si>
  <si>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</si>
  <si>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</si>
  <si>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</si>
  <si>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</si>
  <si>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</si>
  <si>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</si>
  <si>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</si>
  <si>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</si>
  <si>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</si>
  <si>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</si>
  <si>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</si>
  <si>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</si>
  <si>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</si>
  <si>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</si>
  <si>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</si>
  <si>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</si>
  <si>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</si>
  <si>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</si>
  <si>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</si>
  <si>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</si>
  <si>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</si>
  <si>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</si>
  <si>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</si>
  <si>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</si>
  <si>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</si>
  <si>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</si>
  <si>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</si>
  <si>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</si>
  <si>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</si>
  <si>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</si>
  <si>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</si>
  <si>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</si>
  <si>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</si>
  <si>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</si>
  <si>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</si>
  <si>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</si>
  <si>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</si>
  <si>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</si>
  <si>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</si>
  <si>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</si>
  <si>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</si>
  <si>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</si>
  <si>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</si>
  <si>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</si>
  <si>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</si>
  <si>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</si>
  <si>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</si>
  <si>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</si>
  <si>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</si>
  <si>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</si>
  <si>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</si>
  <si>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</si>
  <si>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</si>
  <si>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</si>
  <si>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</si>
  <si>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</si>
  <si>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</si>
  <si>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</si>
  <si>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</si>
  <si>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</si>
  <si>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</si>
  <si>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</si>
  <si>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</si>
  <si>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</si>
  <si>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</si>
  <si>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</si>
  <si>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</si>
  <si>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</si>
  <si>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</si>
  <si>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</si>
  <si>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</si>
  <si>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</si>
  <si>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</si>
  <si>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</si>
  <si>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</si>
  <si>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</si>
  <si>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</si>
  <si>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</si>
  <si>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</si>
  <si>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</si>
  <si>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</si>
  <si>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</si>
  <si>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</si>
  <si>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</si>
  <si>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</si>
  <si>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</si>
  <si>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</si>
  <si>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</si>
  <si>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</si>
  <si>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</si>
  <si>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</si>
  <si>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</si>
  <si>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</si>
  <si>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</si>
  <si>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</si>
  <si>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</si>
  <si>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</si>
  <si>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</si>
  <si>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</si>
  <si>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</si>
  <si>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</si>
  <si>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</si>
  <si>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</si>
  <si>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</si>
  <si>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</si>
  <si>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</si>
  <si>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</si>
  <si>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</si>
  <si>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</si>
  <si>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</si>
  <si>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</si>
  <si>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</si>
  <si>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</si>
  <si>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</si>
  <si>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</si>
  <si>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</si>
  <si>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</si>
  <si>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</si>
  <si>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</si>
  <si>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</si>
  <si>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</si>
  <si>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</si>
  <si>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</si>
  <si>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</si>
  <si>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</si>
  <si>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</si>
  <si>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</si>
  <si>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</si>
  <si>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</si>
  <si>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</si>
  <si>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</si>
  <si>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</si>
  <si>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</si>
  <si>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</si>
  <si>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</si>
  <si>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</si>
  <si>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</si>
  <si>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</si>
  <si>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</si>
  <si>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</si>
  <si>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</si>
  <si>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</si>
  <si>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</si>
  <si>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</si>
  <si>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</si>
  <si>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</si>
  <si>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</si>
  <si>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</si>
  <si>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</si>
  <si>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</si>
  <si>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</si>
  <si>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</si>
  <si>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</si>
  <si>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</si>
  <si>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</si>
  <si>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</si>
  <si>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</si>
  <si>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</si>
  <si>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</si>
  <si>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</si>
  <si>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</si>
  <si>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</si>
  <si>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</si>
  <si>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</si>
  <si>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</si>
  <si>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</si>
  <si>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</si>
  <si>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</si>
  <si>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</si>
  <si>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</si>
  <si>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</si>
  <si>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</si>
  <si>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</si>
  <si>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</si>
  <si>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</si>
  <si>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</si>
  <si>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</si>
  <si>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</si>
  <si>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</si>
  <si>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</si>
  <si>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</si>
  <si>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</si>
  <si>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</si>
  <si>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</si>
  <si>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</si>
  <si>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</si>
  <si>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</si>
  <si>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</si>
  <si>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</si>
  <si>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</si>
  <si>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</si>
  <si>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</si>
  <si>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</si>
  <si>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</si>
  <si>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</si>
  <si>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</si>
  <si>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</si>
  <si>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</si>
  <si>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</si>
  <si>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</si>
  <si>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</si>
  <si>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</si>
  <si>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</si>
  <si>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</si>
  <si>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</si>
  <si>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</si>
  <si>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</si>
  <si>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</si>
  <si>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</si>
  <si>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</si>
  <si>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</si>
  <si>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</si>
  <si>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</si>
  <si>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</si>
  <si>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</si>
  <si>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</si>
  <si>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</si>
  <si>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</si>
  <si>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</si>
  <si>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</si>
  <si>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</si>
  <si>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</si>
  <si>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</si>
  <si>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</si>
  <si>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</si>
  <si>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</si>
  <si>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</si>
  <si>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</si>
  <si>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</si>
  <si>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</si>
  <si>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</si>
  <si>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</si>
  <si>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</si>
  <si>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</si>
  <si>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</si>
  <si>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</si>
  <si>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</si>
  <si>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</si>
  <si>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</si>
  <si>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</si>
  <si>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</si>
  <si>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</si>
  <si>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</si>
  <si>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</si>
  <si>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</si>
  <si>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</si>
  <si>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</si>
  <si>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</si>
  <si>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</si>
  <si>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</si>
  <si>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</si>
  <si>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</si>
  <si>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</si>
  <si>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</si>
  <si>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</si>
  <si>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</si>
  <si>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</si>
  <si>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</si>
  <si>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</si>
  <si>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</si>
  <si>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</si>
  <si>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</si>
  <si>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</si>
  <si>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</si>
  <si>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</si>
  <si>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</si>
  <si>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</si>
  <si>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</si>
  <si>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</si>
  <si>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</si>
  <si>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</si>
  <si>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</si>
  <si>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</si>
  <si>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</si>
  <si>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</si>
  <si>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</si>
  <si>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</si>
  <si>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</si>
  <si>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</si>
  <si>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</si>
  <si>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</si>
  <si>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</si>
  <si>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</si>
  <si>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</si>
  <si>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</si>
  <si>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</si>
  <si>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</si>
  <si>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</si>
  <si>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</si>
  <si>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</si>
  <si>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</si>
  <si>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</si>
  <si>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</si>
  <si>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</si>
  <si>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</si>
  <si>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</si>
  <si>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</si>
  <si>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</si>
  <si>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</si>
  <si>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</si>
  <si>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</si>
  <si>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</si>
  <si>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</si>
  <si>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</si>
  <si>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</si>
  <si>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</si>
  <si>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</si>
  <si>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</si>
  <si>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</si>
  <si>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</si>
  <si>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</si>
  <si>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</si>
  <si>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</si>
  <si>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</si>
  <si>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</si>
  <si>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</si>
  <si>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</si>
  <si>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</si>
  <si>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</si>
  <si>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</si>
  <si>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</si>
  <si>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</si>
  <si>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</si>
  <si>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</si>
  <si>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</si>
  <si>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</si>
  <si>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</si>
  <si>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</si>
  <si>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</si>
  <si>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</si>
  <si>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</si>
  <si>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</si>
  <si>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</si>
  <si>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</si>
  <si>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</si>
  <si>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</si>
  <si>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</si>
  <si>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</si>
  <si>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</si>
  <si>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</si>
  <si>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</si>
  <si>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</si>
  <si>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</si>
  <si>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</si>
  <si>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</si>
  <si>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</si>
  <si>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</si>
  <si>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</si>
  <si>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</si>
  <si>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</si>
  <si>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</si>
  <si>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</si>
  <si>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</si>
  <si>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</si>
  <si>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</si>
  <si>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</si>
  <si>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</si>
  <si>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</si>
  <si>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</si>
  <si>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</si>
  <si>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</si>
  <si>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</si>
  <si>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</si>
  <si>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</si>
  <si>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</si>
  <si>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</si>
  <si>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</si>
  <si>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</si>
  <si>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</si>
  <si>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</si>
  <si>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</si>
  <si>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</si>
  <si>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</si>
  <si>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</si>
  <si>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</si>
  <si>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</si>
  <si>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</si>
  <si>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</si>
  <si>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</si>
  <si>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</si>
  <si>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</si>
  <si>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</si>
  <si>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</si>
  <si>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</si>
  <si>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</si>
  <si>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</si>
  <si>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</si>
  <si>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</si>
  <si>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</si>
  <si>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</si>
  <si>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</si>
  <si>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</si>
  <si>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</si>
  <si>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</si>
  <si>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</si>
  <si>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</si>
  <si>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</si>
  <si>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</si>
  <si>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</si>
  <si>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</si>
  <si>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</si>
  <si>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</si>
  <si>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</si>
  <si>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</si>
  <si>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</si>
  <si>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</si>
  <si>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</si>
  <si>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</si>
  <si>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</si>
  <si>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</si>
  <si>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</si>
  <si>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</si>
  <si>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</si>
  <si>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</si>
  <si>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</si>
  <si>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</si>
  <si>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</si>
  <si>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</si>
  <si>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PREPARAÇÕES EXIXTENTES</t>
  </si>
  <si>
    <t>ARROZ BRANCO</t>
  </si>
  <si>
    <t>ARROM COM VINAGREIRA</t>
  </si>
  <si>
    <t>ARROZ DO SERTÃO ( ARROZ, CARNE SUÍNA EM CUBOS, VAGEM, MAXIXE E QUIABO)</t>
  </si>
  <si>
    <t xml:space="preserve">ARROZ FORTALEZA (ARROZ, AVOS, ABÓBORA E COUVA) </t>
  </si>
  <si>
    <t>BANANA</t>
  </si>
  <si>
    <t>BISCOITO ROSQUINHA</t>
  </si>
  <si>
    <t>BISCOITO SALGADO</t>
  </si>
  <si>
    <t>CALDO DE OVOS COM CEBOLINHA</t>
  </si>
  <si>
    <t>CARNE BOVINA MOÍDA COM CENOURA</t>
  </si>
  <si>
    <t>COUVE REFOGADO</t>
  </si>
  <si>
    <t>CUSCUZ DE MILHO</t>
  </si>
  <si>
    <t>FAROFA CAIPIRA (FARINHA BRANCA, FRANGO DESFIADO, COUVE E FAVA)</t>
  </si>
  <si>
    <t>FAROFA DE OVOS COM CEBOLINHA</t>
  </si>
  <si>
    <t>FEIJÃO COM ABÓBORA</t>
  </si>
  <si>
    <t>FEIJOADA COM CARNE BOVINA</t>
  </si>
  <si>
    <t>GALINHADA</t>
  </si>
  <si>
    <t>MACARRÃO AO MOLHO DE TOMATE ( MACARRÃO, TOMATE, CARNE BOVINA MOÍDA E SALSA)</t>
  </si>
  <si>
    <t>MACARRÃO COM FRANGO DESFIADO E SALSA</t>
  </si>
  <si>
    <t>MACARRONADA COM CARNE BOVINA MOÍDA E MANJERICÃO</t>
  </si>
  <si>
    <t>LARANJA</t>
  </si>
  <si>
    <t>MAÇÃ</t>
  </si>
  <si>
    <t>MANTEIGA</t>
  </si>
  <si>
    <t>MELANCIA</t>
  </si>
  <si>
    <t>MELÃO</t>
  </si>
  <si>
    <t>MINGAU DE TAPIOCA COM COCO RALADO</t>
  </si>
  <si>
    <t>PÃO</t>
  </si>
  <si>
    <t>PEIXE COZIDO COM BATATA DOCE</t>
  </si>
  <si>
    <t>PEIXE FRITO</t>
  </si>
  <si>
    <t>PIRÃO</t>
  </si>
  <si>
    <t>SALADA CRUA ( REPOLHO E RÚCULA)</t>
  </si>
  <si>
    <t>SOPA DE FRANGO COM FEIJÃO E LEGUMES ( ABOBRINHA, ABÓBORA E VINAGREIRA)</t>
  </si>
  <si>
    <t>SOPA DE MACARRÃO COM FRANGO, FEIJÃO E LEGUMES ( ABOBRINHA, ABÓBORA E VINAGREIRA)</t>
  </si>
  <si>
    <t>SUCO DE CAJÁ</t>
  </si>
  <si>
    <t>SUCO DE CAJU</t>
  </si>
  <si>
    <t>SUCO DE GOIABA</t>
  </si>
  <si>
    <t>SUCO DE MURICI</t>
  </si>
  <si>
    <t>VITAMINA DE ABACATE</t>
  </si>
  <si>
    <t>VITAMINA DE BANANA R MAMÃO</t>
  </si>
  <si>
    <t>farofa mistão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</si>
</sst>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4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49" xfId="0" applyFont="1" applyBorder="1" applyProtection="1"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00" activePane="bottomLeft" state="frozen"/>
      <selection activeCell="B8" sqref="B8"/>
      <selection pane="bottomLeft" activeCell="A607" sqref="A607"/>
    </sheetView>
  </sheetViews>
  <sheetFormatPr defaultColWidth="9.140625" defaultRowHeight="12.75" x14ac:dyDescent="0.2"/>
  <cols>
    <col min="1" max="1" width="90.570312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79" t="s">
        <v>31</v>
      </c>
      <c r="C1" s="279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5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5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6" t="s">
        <v>673</v>
      </c>
      <c r="M3" s="277"/>
      <c r="N3" s="277"/>
      <c r="O3" s="278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688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39" t="s">
        <v>142</v>
      </c>
      <c r="B601" s="28">
        <v>48.322213043478243</v>
      </c>
      <c r="C601" s="28">
        <v>202.18013937391294</v>
      </c>
      <c r="D601" s="28">
        <v>0.85869565217391308</v>
      </c>
      <c r="E601" s="28">
        <v>0.12333333333333334</v>
      </c>
      <c r="F601" s="28">
        <v>12.334637681159409</v>
      </c>
      <c r="G601" s="28">
        <v>22.433333333333337</v>
      </c>
      <c r="H601" s="28">
        <v>0.25666666666666665</v>
      </c>
      <c r="I601" s="28">
        <v>2.2999999999999998</v>
      </c>
      <c r="J601" s="28">
        <v>34.623333333333335</v>
      </c>
      <c r="K601" s="28">
        <v>0</v>
      </c>
    </row>
    <row r="602" spans="1:11" x14ac:dyDescent="0.2">
      <c r="A602" s="270"/>
      <c r="B602" s="28"/>
      <c r="C602" s="28"/>
      <c r="D602" s="28"/>
      <c r="E602" s="28"/>
      <c r="F602" s="28"/>
      <c r="G602" s="28"/>
      <c r="H602" s="28"/>
      <c r="I602" s="28"/>
      <c r="J602" s="28"/>
      <c r="K602" s="28"/>
    </row>
    <row r="603" spans="1:11" x14ac:dyDescent="0.2">
      <c r="A603" s="270" t="s">
        <v>689</v>
      </c>
      <c r="B603" s="28">
        <v>368.2866573645349</v>
      </c>
      <c r="C603" s="28">
        <v>1540.9113744132144</v>
      </c>
      <c r="D603" s="28">
        <v>6.8554381340404609</v>
      </c>
      <c r="E603" s="28">
        <v>3.4804127198917456</v>
      </c>
      <c r="F603" s="28">
        <v>74.910274621291705</v>
      </c>
      <c r="G603" s="28">
        <v>4.3167030736516532</v>
      </c>
      <c r="H603" s="28">
        <v>0.65036757925768407</v>
      </c>
      <c r="I603" s="28">
        <v>0</v>
      </c>
      <c r="J603" s="28">
        <v>0</v>
      </c>
      <c r="K603" s="28">
        <v>247.88536874154264</v>
      </c>
    </row>
    <row r="604" spans="1:11" x14ac:dyDescent="0.2">
      <c r="A604" s="270" t="s">
        <v>690</v>
      </c>
      <c r="B604" s="28">
        <v>335.66227326805517</v>
      </c>
      <c r="C604" s="28">
        <v>1404.3362259250709</v>
      </c>
      <c r="D604" s="28">
        <v>6.4031359684140092</v>
      </c>
      <c r="E604" s="28">
        <v>3.1829966771598466</v>
      </c>
      <c r="F604" s="28">
        <v>68.238335189916398</v>
      </c>
      <c r="G604" s="28">
        <v>17.249091465547394</v>
      </c>
      <c r="H604" s="28">
        <v>0.69894219788387546</v>
      </c>
      <c r="I604" s="28">
        <v>0</v>
      </c>
      <c r="J604" s="28">
        <v>1.7346974466596714</v>
      </c>
      <c r="K604" s="28">
        <v>225.78366780342779</v>
      </c>
    </row>
    <row r="605" spans="1:11" x14ac:dyDescent="0.2">
      <c r="A605" s="271" t="s">
        <v>691</v>
      </c>
      <c r="B605" s="28">
        <v>181.30807814630182</v>
      </c>
      <c r="C605" s="28">
        <v>758.59299896412699</v>
      </c>
      <c r="D605" s="28">
        <v>6.8616266950050795</v>
      </c>
      <c r="E605" s="28">
        <v>4.350807763899156</v>
      </c>
      <c r="F605" s="28">
        <v>28.198916228769118</v>
      </c>
      <c r="G605" s="28">
        <v>28.352790639907152</v>
      </c>
      <c r="H605" s="28">
        <v>0.48277673848393032</v>
      </c>
      <c r="I605" s="28">
        <v>4.5883204160865043</v>
      </c>
      <c r="J605" s="28">
        <v>2.6645736343596638</v>
      </c>
      <c r="K605" s="28">
        <v>224.38156609527687</v>
      </c>
    </row>
    <row r="606" spans="1:11" x14ac:dyDescent="0.2">
      <c r="A606" s="270" t="s">
        <v>692</v>
      </c>
      <c r="B606" s="28">
        <v>208.14315988441788</v>
      </c>
      <c r="C606" s="28">
        <v>871.5785025044986</v>
      </c>
      <c r="D606" s="28">
        <v>7.6959767677012838</v>
      </c>
      <c r="E606" s="28">
        <v>6.3091117380494079</v>
      </c>
      <c r="F606" s="28">
        <v>28.885064998163262</v>
      </c>
      <c r="G606" s="28">
        <v>21.251755530044296</v>
      </c>
      <c r="H606" s="28">
        <v>0.91234615716913459</v>
      </c>
      <c r="I606" s="28">
        <v>112.19812825147416</v>
      </c>
      <c r="J606" s="28">
        <v>2.7507915458197494</v>
      </c>
      <c r="K606" s="28">
        <v>282.30409611415934</v>
      </c>
    </row>
    <row r="607" spans="1:11" x14ac:dyDescent="0.2">
      <c r="A607" s="270" t="s">
        <v>693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0" t="s">
        <v>694</v>
      </c>
      <c r="B608" s="28">
        <v>442.81939014492752</v>
      </c>
      <c r="C608" s="28">
        <v>1852.7563283663771</v>
      </c>
      <c r="D608" s="28">
        <v>8.0725217391304334</v>
      </c>
      <c r="E608" s="28">
        <v>11.966666666666669</v>
      </c>
      <c r="F608" s="28">
        <v>75.234144927536221</v>
      </c>
      <c r="G608" s="28">
        <v>54.45</v>
      </c>
      <c r="H608" s="28">
        <v>1.7600000000000002</v>
      </c>
      <c r="I608" s="28">
        <v>0</v>
      </c>
      <c r="J608" s="28">
        <v>6.2166666666666659</v>
      </c>
      <c r="K608" s="28">
        <v>352.02666666666664</v>
      </c>
    </row>
    <row r="609" spans="1:11" x14ac:dyDescent="0.2">
      <c r="A609" s="272" t="s">
        <v>695</v>
      </c>
      <c r="B609" s="28">
        <v>432</v>
      </c>
      <c r="C609" s="28">
        <v>1807.4880000000001</v>
      </c>
      <c r="D609" s="28">
        <v>10.1</v>
      </c>
      <c r="E609" s="28">
        <v>14.4</v>
      </c>
      <c r="F609" s="28">
        <v>68.7</v>
      </c>
      <c r="G609" s="28">
        <v>20</v>
      </c>
      <c r="H609" s="28">
        <v>2.2000000000000002</v>
      </c>
      <c r="I609" s="28">
        <v>0</v>
      </c>
      <c r="J609" s="28">
        <v>0</v>
      </c>
      <c r="K609" s="28">
        <v>854</v>
      </c>
    </row>
    <row r="610" spans="1:11" ht="15" x14ac:dyDescent="0.25">
      <c r="A610" s="273" t="s">
        <v>696</v>
      </c>
      <c r="B610" s="28">
        <v>215.26150179984685</v>
      </c>
      <c r="C610" s="28">
        <v>900.63643273841728</v>
      </c>
      <c r="D610" s="28">
        <v>6.1432901685856889</v>
      </c>
      <c r="E610" s="28">
        <v>8.3001224536532447</v>
      </c>
      <c r="F610" s="28">
        <v>29.011959272824811</v>
      </c>
      <c r="G610" s="28">
        <v>41.225353759421424</v>
      </c>
      <c r="H610" s="28">
        <v>1.0585651276354477</v>
      </c>
      <c r="I610" s="28">
        <v>38.119887619863832</v>
      </c>
      <c r="J610" s="28">
        <v>4.5499388539509233</v>
      </c>
      <c r="K610" s="28">
        <v>425.17069092509229</v>
      </c>
    </row>
    <row r="611" spans="1:11" x14ac:dyDescent="0.2">
      <c r="A611" s="270" t="s">
        <v>697</v>
      </c>
      <c r="B611" s="28">
        <v>150.65293130914557</v>
      </c>
      <c r="C611" s="28">
        <v>630.79064859993753</v>
      </c>
      <c r="D611" s="28">
        <v>17.683989595404981</v>
      </c>
      <c r="E611" s="28">
        <v>7.8647520862064173</v>
      </c>
      <c r="F611" s="28">
        <v>1.1574839459265047</v>
      </c>
      <c r="G611" s="28">
        <v>5.8176572700264142</v>
      </c>
      <c r="H611" s="28">
        <v>1.6494658585753157</v>
      </c>
      <c r="I611" s="28">
        <v>56.073994391202561</v>
      </c>
      <c r="J611" s="28">
        <v>2.0087539810328003</v>
      </c>
      <c r="K611" s="28">
        <v>152.04927352497396</v>
      </c>
    </row>
    <row r="612" spans="1:11" x14ac:dyDescent="0.2">
      <c r="A612" s="270" t="s">
        <v>698</v>
      </c>
      <c r="B612" s="28">
        <v>102.781569623758</v>
      </c>
      <c r="C612" s="28">
        <v>430.03808730580346</v>
      </c>
      <c r="D612" s="28">
        <v>2.4177465033858612</v>
      </c>
      <c r="E612" s="28">
        <v>9.2162845705967964</v>
      </c>
      <c r="F612" s="28">
        <v>4.2886718008353846</v>
      </c>
      <c r="G612" s="28">
        <v>103.58263100436679</v>
      </c>
      <c r="H612" s="28">
        <v>0.37492812954876276</v>
      </c>
      <c r="I612" s="28">
        <v>455.07096069868993</v>
      </c>
      <c r="J612" s="28">
        <v>75.945505822416294</v>
      </c>
      <c r="K612" s="28">
        <v>690.76277565502176</v>
      </c>
    </row>
    <row r="613" spans="1:11" x14ac:dyDescent="0.2">
      <c r="A613" s="270" t="s">
        <v>699</v>
      </c>
      <c r="B613" s="28">
        <v>344.86074938140689</v>
      </c>
      <c r="C613" s="28">
        <v>1442.8973754118063</v>
      </c>
      <c r="D613" s="28">
        <v>7.0378225521385653</v>
      </c>
      <c r="E613" s="28">
        <v>1.8569105691056909</v>
      </c>
      <c r="F613" s="28">
        <v>76.949169317780132</v>
      </c>
      <c r="G613" s="28">
        <v>2.6016260162601625</v>
      </c>
      <c r="H613" s="28">
        <v>0.82926829268292679</v>
      </c>
      <c r="I613" s="28">
        <v>0</v>
      </c>
      <c r="J613" s="28">
        <v>0</v>
      </c>
      <c r="K613" s="28">
        <v>571.51219512195121</v>
      </c>
    </row>
    <row r="614" spans="1:11" x14ac:dyDescent="0.2">
      <c r="A614" s="270" t="s">
        <v>700</v>
      </c>
      <c r="B614" s="28">
        <v>210.15175061709886</v>
      </c>
      <c r="C614" s="28">
        <v>879.26324615827218</v>
      </c>
      <c r="D614" s="28">
        <v>6.1675506552306327</v>
      </c>
      <c r="E614" s="28">
        <v>4.0802867331718833</v>
      </c>
      <c r="F614" s="28">
        <v>37.382216479022006</v>
      </c>
      <c r="G614" s="28">
        <v>49.115066700756877</v>
      </c>
      <c r="H614" s="28">
        <v>0.74554006385592808</v>
      </c>
      <c r="I614" s="28">
        <v>83.653447550095464</v>
      </c>
      <c r="J614" s="28">
        <v>17.259292078258856</v>
      </c>
      <c r="K614" s="28">
        <v>251.37911438887937</v>
      </c>
    </row>
    <row r="615" spans="1:11" x14ac:dyDescent="0.2">
      <c r="A615" s="270" t="s">
        <v>701</v>
      </c>
      <c r="B615" s="28">
        <v>234.30373648650416</v>
      </c>
      <c r="C615" s="28">
        <v>980.30981173685177</v>
      </c>
      <c r="D615" s="28">
        <v>6.0686188508042118</v>
      </c>
      <c r="E615" s="28">
        <v>6.7422398583101222</v>
      </c>
      <c r="F615" s="28">
        <v>37.09138998367817</v>
      </c>
      <c r="G615" s="28">
        <v>48.189178984922215</v>
      </c>
      <c r="H615" s="28">
        <v>1.1425930262540531</v>
      </c>
      <c r="I615" s="28">
        <v>48.118998364141305</v>
      </c>
      <c r="J615" s="28">
        <v>3.5568712405895861</v>
      </c>
      <c r="K615" s="28">
        <v>305.6478109928014</v>
      </c>
    </row>
    <row r="616" spans="1:11" x14ac:dyDescent="0.2">
      <c r="A616" s="270" t="s">
        <v>702</v>
      </c>
      <c r="B616" s="28">
        <v>102.30379125161168</v>
      </c>
      <c r="C616" s="28">
        <v>429.90217867162761</v>
      </c>
      <c r="D616" s="28">
        <v>3.3758960944314467</v>
      </c>
      <c r="E616" s="28">
        <v>5.6192188173205002</v>
      </c>
      <c r="F616" s="28">
        <v>9.7317815260168885</v>
      </c>
      <c r="G616" s="28">
        <v>31.962357059677469</v>
      </c>
      <c r="H616" s="28">
        <v>1.1291253969805648</v>
      </c>
      <c r="I616" s="28">
        <v>206.82237633514728</v>
      </c>
      <c r="J616" s="28">
        <v>4.0367762103381075</v>
      </c>
      <c r="K616" s="28">
        <v>365.47494390181123</v>
      </c>
    </row>
    <row r="617" spans="1:11" x14ac:dyDescent="0.2">
      <c r="A617" s="270" t="s">
        <v>703</v>
      </c>
      <c r="B617" s="28">
        <v>144.20420636221655</v>
      </c>
      <c r="C617" s="28">
        <v>603.32634780150408</v>
      </c>
      <c r="D617" s="28">
        <v>11.673129117089683</v>
      </c>
      <c r="E617" s="28">
        <v>7.6808422359317721</v>
      </c>
      <c r="F617" s="28">
        <v>6.9935747251209683</v>
      </c>
      <c r="G617" s="28">
        <v>25.057438725272352</v>
      </c>
      <c r="H617" s="28">
        <v>1.5779596298547021</v>
      </c>
      <c r="I617" s="28">
        <v>0.87553077886996422</v>
      </c>
      <c r="J617" s="28">
        <v>1.8193527641237581</v>
      </c>
      <c r="K617" s="28">
        <v>360.4338781499543</v>
      </c>
    </row>
    <row r="618" spans="1:11" x14ac:dyDescent="0.2">
      <c r="A618" s="270" t="s">
        <v>704</v>
      </c>
      <c r="B618" s="28">
        <v>274.28536141558021</v>
      </c>
      <c r="C618" s="28">
        <v>1147.5888135112286</v>
      </c>
      <c r="D618" s="28">
        <v>10.22235432575525</v>
      </c>
      <c r="E618" s="28">
        <v>4.8130686826387006</v>
      </c>
      <c r="F618" s="28">
        <v>45.818608976398274</v>
      </c>
      <c r="G618" s="28">
        <v>6.290160426529205</v>
      </c>
      <c r="H618" s="28">
        <v>0.56607748890939424</v>
      </c>
      <c r="I618" s="28">
        <v>0.54436520937871824</v>
      </c>
      <c r="J618" s="28">
        <v>1.5990052780609758</v>
      </c>
      <c r="K618" s="28">
        <v>311.62801351767916</v>
      </c>
    </row>
    <row r="619" spans="1:11" x14ac:dyDescent="0.2">
      <c r="A619" s="270" t="s">
        <v>705</v>
      </c>
      <c r="B619" s="28">
        <v>250.55623840949508</v>
      </c>
      <c r="C619" s="28">
        <v>1048.3079217426609</v>
      </c>
      <c r="D619" s="28">
        <v>11.04011558642002</v>
      </c>
      <c r="E619" s="28">
        <v>5.9631231477614826</v>
      </c>
      <c r="F619" s="28">
        <v>37.230345662991851</v>
      </c>
      <c r="G619" s="28">
        <v>19.038775496322526</v>
      </c>
      <c r="H619" s="28">
        <v>1.16278395039405</v>
      </c>
      <c r="I619" s="28">
        <v>87.21824402662925</v>
      </c>
      <c r="J619" s="28">
        <v>4.8388225451141924</v>
      </c>
      <c r="K619" s="28">
        <v>289.78146376582487</v>
      </c>
    </row>
    <row r="620" spans="1:11" x14ac:dyDescent="0.2">
      <c r="A620" s="270" t="s">
        <v>706</v>
      </c>
      <c r="B620" s="28">
        <v>268.49530958548286</v>
      </c>
      <c r="C620" s="28">
        <v>1123.366013905425</v>
      </c>
      <c r="D620" s="28">
        <v>10.723919644367239</v>
      </c>
      <c r="E620" s="28">
        <v>5.1273532044328833</v>
      </c>
      <c r="F620" s="28">
        <v>43.812190115799496</v>
      </c>
      <c r="G620" s="28">
        <v>20.709859452838597</v>
      </c>
      <c r="H620" s="28">
        <v>0.80756730939219523</v>
      </c>
      <c r="I620" s="28">
        <v>82.900085882296963</v>
      </c>
      <c r="J620" s="28">
        <v>4.5845534307521287</v>
      </c>
      <c r="K620" s="28">
        <v>278.22092628287584</v>
      </c>
    </row>
    <row r="621" spans="1:11" x14ac:dyDescent="0.2">
      <c r="A621" s="270" t="s">
        <v>707</v>
      </c>
      <c r="B621" s="28">
        <v>264.48993865619047</v>
      </c>
      <c r="C621" s="28">
        <v>1106.6083912552167</v>
      </c>
      <c r="D621" s="28">
        <v>10.95035180898542</v>
      </c>
      <c r="E621" s="28">
        <v>5.5122182963547326</v>
      </c>
      <c r="F621" s="28">
        <v>41.668544288061355</v>
      </c>
      <c r="G621" s="28">
        <v>18.640310380022008</v>
      </c>
      <c r="H621" s="28">
        <v>1.0410585366256833</v>
      </c>
      <c r="I621" s="28">
        <v>40.357857924464632</v>
      </c>
      <c r="J621" s="28">
        <v>2.2573951816324174</v>
      </c>
      <c r="K621" s="28">
        <v>262.63941854577035</v>
      </c>
    </row>
    <row r="622" spans="1:11" x14ac:dyDescent="0.2">
      <c r="A622" s="270" t="s">
        <v>708</v>
      </c>
      <c r="B622" s="28">
        <v>45.438117391304331</v>
      </c>
      <c r="C622" s="28">
        <v>190.11308316521732</v>
      </c>
      <c r="D622" s="28">
        <v>0.97826086956521752</v>
      </c>
      <c r="E622" s="28">
        <v>0.10333333333333336</v>
      </c>
      <c r="F622" s="28">
        <v>11.468405797101452</v>
      </c>
      <c r="G622" s="28">
        <v>35.407000000000004</v>
      </c>
      <c r="H622" s="28">
        <v>0.13666666666666669</v>
      </c>
      <c r="I622" s="28">
        <v>4</v>
      </c>
      <c r="J622" s="28">
        <v>56.87</v>
      </c>
      <c r="K622" s="28">
        <v>0</v>
      </c>
    </row>
    <row r="623" spans="1:11" x14ac:dyDescent="0.2">
      <c r="A623" s="270" t="s">
        <v>709</v>
      </c>
      <c r="B623" s="28">
        <v>55.51520000000005</v>
      </c>
      <c r="C623" s="28">
        <v>232.27559680000022</v>
      </c>
      <c r="D623" s="28">
        <v>0.28666666666666668</v>
      </c>
      <c r="E623" s="28">
        <v>0</v>
      </c>
      <c r="F623" s="28">
        <v>15.153333333333343</v>
      </c>
      <c r="G623" s="28">
        <v>1.9233333333333329</v>
      </c>
      <c r="H623" s="28">
        <v>9.3333333333333351E-2</v>
      </c>
      <c r="I623" s="28">
        <v>4</v>
      </c>
      <c r="J623" s="28">
        <v>2.4066666666666667</v>
      </c>
      <c r="K623" s="28">
        <v>0</v>
      </c>
    </row>
    <row r="624" spans="1:11" x14ac:dyDescent="0.2">
      <c r="A624" s="270" t="s">
        <v>710</v>
      </c>
      <c r="B624" s="28">
        <v>725.96892684599879</v>
      </c>
      <c r="C624" s="28">
        <v>3037.4539899236588</v>
      </c>
      <c r="D624" s="28">
        <v>0.41470000743865965</v>
      </c>
      <c r="E624" s="28">
        <v>82.361000000000004</v>
      </c>
      <c r="F624" s="28">
        <v>6.3299992561332896E-2</v>
      </c>
      <c r="G624" s="28">
        <v>9.423</v>
      </c>
      <c r="H624" s="28">
        <v>0.15400000000000003</v>
      </c>
      <c r="I624" s="28">
        <v>754.00000000000011</v>
      </c>
      <c r="J624" s="28">
        <v>0</v>
      </c>
      <c r="K624" s="28">
        <v>578.69466666666676</v>
      </c>
    </row>
    <row r="625" spans="1:11" x14ac:dyDescent="0.2">
      <c r="A625" s="270" t="s">
        <v>711</v>
      </c>
      <c r="B625" s="28">
        <v>32.60662608695646</v>
      </c>
      <c r="C625" s="28">
        <v>136.42612354782582</v>
      </c>
      <c r="D625" s="28">
        <v>0.88405797101449279</v>
      </c>
      <c r="E625" s="28">
        <v>0</v>
      </c>
      <c r="F625" s="28">
        <v>8.1392753623188376</v>
      </c>
      <c r="G625" s="28">
        <v>7.72</v>
      </c>
      <c r="H625" s="28">
        <v>0.22666666666666666</v>
      </c>
      <c r="I625" s="28">
        <v>36.6</v>
      </c>
      <c r="J625" s="28">
        <v>6.1466666666666674</v>
      </c>
      <c r="K625" s="28">
        <v>0</v>
      </c>
    </row>
    <row r="626" spans="1:11" x14ac:dyDescent="0.2">
      <c r="A626" s="270" t="s">
        <v>712</v>
      </c>
      <c r="B626" s="28">
        <v>29.369391304347804</v>
      </c>
      <c r="C626" s="28">
        <v>122.88153321739125</v>
      </c>
      <c r="D626" s="28">
        <v>0.6775362318840582</v>
      </c>
      <c r="E626" s="28">
        <v>0</v>
      </c>
      <c r="F626" s="28">
        <v>7.5257971014492737</v>
      </c>
      <c r="G626" s="28">
        <v>2.8566666666666669</v>
      </c>
      <c r="H626" s="28">
        <v>0.23</v>
      </c>
      <c r="I626" s="28">
        <v>115.99999999999999</v>
      </c>
      <c r="J626" s="28">
        <v>8.68</v>
      </c>
      <c r="K626" s="28">
        <v>11.166666666666666</v>
      </c>
    </row>
    <row r="627" spans="1:11" x14ac:dyDescent="0.2">
      <c r="A627" s="270" t="s">
        <v>713</v>
      </c>
      <c r="B627" s="28">
        <v>408.46188244015434</v>
      </c>
      <c r="C627" s="28">
        <v>1709.0045161296064</v>
      </c>
      <c r="D627" s="28">
        <v>9.7281467181467196</v>
      </c>
      <c r="E627" s="28">
        <v>11.984607464607466</v>
      </c>
      <c r="F627" s="28">
        <v>66.300772200772201</v>
      </c>
      <c r="G627" s="28">
        <v>330.67210639210634</v>
      </c>
      <c r="H627" s="28">
        <v>0.36522951522951519</v>
      </c>
      <c r="I627" s="28">
        <v>131.03987129987129</v>
      </c>
      <c r="J627" s="28">
        <v>4.858429858429858E-2</v>
      </c>
      <c r="K627" s="28">
        <v>119.38610038610037</v>
      </c>
    </row>
    <row r="628" spans="1:11" x14ac:dyDescent="0.2">
      <c r="A628" s="270" t="s">
        <v>714</v>
      </c>
      <c r="B628" s="28">
        <v>299.8101504347826</v>
      </c>
      <c r="C628" s="28">
        <v>1254.4056694191304</v>
      </c>
      <c r="D628" s="28">
        <v>7.9535652173913043</v>
      </c>
      <c r="E628" s="28">
        <v>3.1033333333333335</v>
      </c>
      <c r="F628" s="28">
        <v>58.646434782608694</v>
      </c>
      <c r="G628" s="28">
        <v>15.753333333333336</v>
      </c>
      <c r="H628" s="28">
        <v>1</v>
      </c>
      <c r="I628" s="28">
        <v>2.9866666666666668</v>
      </c>
      <c r="J628" s="28">
        <v>0</v>
      </c>
      <c r="K628" s="28">
        <v>647.6733333333334</v>
      </c>
    </row>
    <row r="629" spans="1:11" x14ac:dyDescent="0.2">
      <c r="A629" s="270" t="s">
        <v>715</v>
      </c>
      <c r="B629" s="28">
        <v>66.387060984819868</v>
      </c>
      <c r="C629" s="28">
        <v>277.74250667373855</v>
      </c>
      <c r="D629" s="28">
        <v>8.5727610167674886</v>
      </c>
      <c r="E629" s="28">
        <v>0.66167359188887709</v>
      </c>
      <c r="F629" s="28">
        <v>6.4788340135498501</v>
      </c>
      <c r="G629" s="28">
        <v>185.05196924410765</v>
      </c>
      <c r="H629" s="28">
        <v>0.58493952882871514</v>
      </c>
      <c r="I629" s="28">
        <v>548.21777324324478</v>
      </c>
      <c r="J629" s="28">
        <v>10.847696812521322</v>
      </c>
      <c r="K629" s="28">
        <v>484.23760293433645</v>
      </c>
    </row>
    <row r="630" spans="1:11" x14ac:dyDescent="0.2">
      <c r="A630" s="270" t="s">
        <v>716</v>
      </c>
      <c r="B630" s="28">
        <v>97.491304132406583</v>
      </c>
      <c r="C630" s="28">
        <v>407.90361648998925</v>
      </c>
      <c r="D630" s="28">
        <v>14.512110650366932</v>
      </c>
      <c r="E630" s="28">
        <v>3.8523885365380011</v>
      </c>
      <c r="F630" s="28">
        <v>0.44803186652976507</v>
      </c>
      <c r="G630" s="28">
        <v>310.39988139167781</v>
      </c>
      <c r="H630" s="28">
        <v>0.52075699342756898</v>
      </c>
      <c r="I630" s="28">
        <v>0</v>
      </c>
      <c r="J630" s="28">
        <v>0.84406259324289745</v>
      </c>
      <c r="K630" s="28">
        <v>329.51936846803784</v>
      </c>
    </row>
    <row r="631" spans="1:11" x14ac:dyDescent="0.2">
      <c r="A631" s="270" t="s">
        <v>717</v>
      </c>
      <c r="B631" s="28">
        <v>349.22874053295925</v>
      </c>
      <c r="C631" s="28">
        <v>1461.1730503899016</v>
      </c>
      <c r="D631" s="28">
        <v>1.5042075736325387</v>
      </c>
      <c r="E631" s="28">
        <v>0.26774193548387099</v>
      </c>
      <c r="F631" s="28">
        <v>85.063534361851325</v>
      </c>
      <c r="G631" s="28">
        <v>62.780645161290323</v>
      </c>
      <c r="H631" s="28">
        <v>1.0580645161290323</v>
      </c>
      <c r="I631" s="28">
        <v>0</v>
      </c>
      <c r="J631" s="28">
        <v>0</v>
      </c>
      <c r="K631" s="28">
        <v>756.86129032258054</v>
      </c>
    </row>
    <row r="632" spans="1:11" x14ac:dyDescent="0.2">
      <c r="A632" s="270" t="s">
        <v>718</v>
      </c>
      <c r="B632" s="28">
        <v>15.188088432198008</v>
      </c>
      <c r="C632" s="28">
        <v>63.546962000316462</v>
      </c>
      <c r="D632" s="28">
        <v>1.3078832556040316</v>
      </c>
      <c r="E632" s="28">
        <v>0.12589388696655132</v>
      </c>
      <c r="F632" s="28">
        <v>3.0653001353994256</v>
      </c>
      <c r="G632" s="28">
        <v>74.277923875432521</v>
      </c>
      <c r="H632" s="28">
        <v>0.53221453287197229</v>
      </c>
      <c r="I632" s="28">
        <v>335</v>
      </c>
      <c r="J632" s="28">
        <v>32.075605536332176</v>
      </c>
      <c r="K632" s="28">
        <v>6.4407497116493637</v>
      </c>
    </row>
    <row r="633" spans="1:11" x14ac:dyDescent="0.2">
      <c r="A633" s="270" t="s">
        <v>719</v>
      </c>
      <c r="B633" s="28">
        <v>137.08650657059749</v>
      </c>
      <c r="C633" s="28">
        <v>573.50036026351052</v>
      </c>
      <c r="D633" s="28">
        <v>10.770813848903956</v>
      </c>
      <c r="E633" s="28">
        <v>4.4954362687163751</v>
      </c>
      <c r="F633" s="28">
        <v>13.874923528469278</v>
      </c>
      <c r="G633" s="28">
        <v>46.664063214497133</v>
      </c>
      <c r="H633" s="28">
        <v>1.645691881942154</v>
      </c>
      <c r="I633" s="28">
        <v>5.2177583251962911</v>
      </c>
      <c r="J633" s="28">
        <v>8.344439220722867</v>
      </c>
      <c r="K633" s="28">
        <v>274.83599978000939</v>
      </c>
    </row>
    <row r="634" spans="1:11" x14ac:dyDescent="0.2">
      <c r="A634" s="270" t="s">
        <v>720</v>
      </c>
      <c r="B634" s="28">
        <v>164.85918265947458</v>
      </c>
      <c r="C634" s="28">
        <v>690.04655985065801</v>
      </c>
      <c r="D634" s="28">
        <v>11.274921262735205</v>
      </c>
      <c r="E634" s="28">
        <v>4.5146756631284379</v>
      </c>
      <c r="F634" s="28">
        <v>19.853407858844683</v>
      </c>
      <c r="G634" s="28">
        <v>40.87162137855578</v>
      </c>
      <c r="H634" s="28">
        <v>1.6664921498942438</v>
      </c>
      <c r="I634" s="28">
        <v>47.18166151838777</v>
      </c>
      <c r="J634" s="28">
        <v>5.7011851798173412</v>
      </c>
      <c r="K634" s="28">
        <v>266.25273523624566</v>
      </c>
    </row>
    <row r="635" spans="1:11" x14ac:dyDescent="0.2">
      <c r="A635" s="270" t="s">
        <v>721</v>
      </c>
      <c r="B635" s="28">
        <v>86.417845092542123</v>
      </c>
      <c r="C635" s="28">
        <v>361.57226386719623</v>
      </c>
      <c r="D635" s="28">
        <v>0.54465277777777776</v>
      </c>
      <c r="E635" s="28">
        <v>0.13972222222222222</v>
      </c>
      <c r="F635" s="28">
        <v>21.913680555555555</v>
      </c>
      <c r="G635" s="28">
        <v>8.8983333333333334</v>
      </c>
      <c r="H635" s="28">
        <v>0.29583333333333339</v>
      </c>
      <c r="I635" s="28">
        <v>89.166666666666671</v>
      </c>
      <c r="J635" s="28">
        <v>0</v>
      </c>
      <c r="K635" s="28">
        <v>5.7874999999999996</v>
      </c>
    </row>
    <row r="636" spans="1:11" x14ac:dyDescent="0.2">
      <c r="A636" s="270" t="s">
        <v>722</v>
      </c>
      <c r="B636" s="28">
        <v>94.948187333333308</v>
      </c>
      <c r="C636" s="28">
        <v>397.26321580266648</v>
      </c>
      <c r="D636" s="28">
        <v>0.45437499999999997</v>
      </c>
      <c r="E636" s="28">
        <v>0.12833333333333333</v>
      </c>
      <c r="F636" s="28">
        <v>24.39395833333333</v>
      </c>
      <c r="G636" s="28">
        <v>1.963888888888889</v>
      </c>
      <c r="H636" s="28">
        <v>0.14944444444444441</v>
      </c>
      <c r="I636" s="28">
        <v>17.5</v>
      </c>
      <c r="J636" s="28">
        <v>99.766111111111115</v>
      </c>
      <c r="K636" s="28">
        <v>3.4680555555555554</v>
      </c>
    </row>
    <row r="637" spans="1:11" x14ac:dyDescent="0.2">
      <c r="A637" s="270" t="s">
        <v>723</v>
      </c>
      <c r="B637" s="28">
        <v>109.61589602898552</v>
      </c>
      <c r="C637" s="28">
        <v>458.63290898527538</v>
      </c>
      <c r="D637" s="28">
        <v>0.95913043478260862</v>
      </c>
      <c r="E637" s="28">
        <v>0.36666666666666664</v>
      </c>
      <c r="F637" s="28">
        <v>27.443091787439617</v>
      </c>
      <c r="G637" s="28">
        <v>4.9738888888888892</v>
      </c>
      <c r="H637" s="28">
        <v>0.16888888888888889</v>
      </c>
      <c r="I637" s="28">
        <v>65.833333333333329</v>
      </c>
      <c r="J637" s="28">
        <v>67.168055555555554</v>
      </c>
      <c r="K637" s="28">
        <v>0</v>
      </c>
    </row>
    <row r="638" spans="1:11" x14ac:dyDescent="0.2">
      <c r="A638" s="270" t="s">
        <v>724</v>
      </c>
      <c r="B638" s="28">
        <v>140.30762066666668</v>
      </c>
      <c r="C638" s="28">
        <v>269.76041820266664</v>
      </c>
      <c r="D638" s="28">
        <v>0.78666666666666663</v>
      </c>
      <c r="E638" s="28">
        <v>2.0583333333333336</v>
      </c>
      <c r="F638" s="28">
        <v>32.743333333333332</v>
      </c>
      <c r="G638" s="28">
        <v>34.597777777777779</v>
      </c>
      <c r="H638" s="28">
        <v>0.2688888888888889</v>
      </c>
      <c r="I638" s="28">
        <v>0</v>
      </c>
      <c r="J638" s="28">
        <v>32.116666666666667</v>
      </c>
      <c r="K638" s="28">
        <v>7.5</v>
      </c>
    </row>
    <row r="639" spans="1:11" x14ac:dyDescent="0.2">
      <c r="A639" s="270" t="s">
        <v>725</v>
      </c>
      <c r="B639" s="28">
        <v>168.82746252173916</v>
      </c>
      <c r="C639" s="28">
        <v>706.37410319095648</v>
      </c>
      <c r="D639" s="28">
        <v>1.0093478260869566</v>
      </c>
      <c r="E639" s="28">
        <v>6.2975000000000003</v>
      </c>
      <c r="F639" s="28">
        <v>29.425652173913043</v>
      </c>
      <c r="G639" s="28">
        <v>7.8341666666666665</v>
      </c>
      <c r="H639" s="28">
        <v>0.19583333333333336</v>
      </c>
      <c r="I639" s="28">
        <v>45.9</v>
      </c>
      <c r="J639" s="28">
        <v>6.4950000000000001</v>
      </c>
      <c r="K639" s="28">
        <v>0</v>
      </c>
    </row>
    <row r="640" spans="1:11" x14ac:dyDescent="0.2">
      <c r="A640" s="270" t="s">
        <v>726</v>
      </c>
      <c r="B640" s="28">
        <v>198.38184452859022</v>
      </c>
      <c r="C640" s="28">
        <v>830.02963750762149</v>
      </c>
      <c r="D640" s="28">
        <v>6.4599500263019483</v>
      </c>
      <c r="E640" s="28">
        <v>6.2642875679466954</v>
      </c>
      <c r="F640" s="28">
        <v>30.761993161493958</v>
      </c>
      <c r="G640" s="28">
        <v>214.79070313869886</v>
      </c>
      <c r="H640" s="28">
        <v>0.32886726284411716</v>
      </c>
      <c r="I640" s="28">
        <v>106.84419779063649</v>
      </c>
      <c r="J640" s="28">
        <v>25.254441522005962</v>
      </c>
      <c r="K640" s="28">
        <v>75.247572155006125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ht="18" x14ac:dyDescent="0.25">
      <c r="A644" s="274" t="s">
        <v>727</v>
      </c>
      <c r="B644" s="28">
        <v>209.36314898058149</v>
      </c>
      <c r="C644" s="28">
        <v>875.90327276260155</v>
      </c>
      <c r="D644" s="28">
        <v>7.8108583076176821</v>
      </c>
      <c r="E644" s="28">
        <v>5.6164905983664948</v>
      </c>
      <c r="F644" s="28">
        <v>31.837270202969325</v>
      </c>
      <c r="G644" s="28">
        <v>48.945418284795437</v>
      </c>
      <c r="H644" s="28">
        <v>1.9613689324196861</v>
      </c>
      <c r="I644" s="28">
        <v>33.310533211997246</v>
      </c>
      <c r="J644" s="28">
        <v>2.4134417435613589</v>
      </c>
      <c r="K644" s="28">
        <v>252.69858513340355</v>
      </c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dataValidations count="1">
    <dataValidation type="list" allowBlank="1" showInputMessage="1" showErrorMessage="1" sqref="A601">
      <formula1>$A$3:$A$586</formula1>
    </dataValidation>
  </dataValidation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3" t="s">
        <v>648</v>
      </c>
      <c r="B1" s="344"/>
      <c r="C1" s="344"/>
      <c r="D1" s="344"/>
      <c r="E1" s="345"/>
    </row>
    <row r="2" spans="1:5" ht="33.6" customHeight="1" x14ac:dyDescent="0.2">
      <c r="A2" s="142" t="s">
        <v>636</v>
      </c>
      <c r="B2" s="346"/>
      <c r="C2" s="347"/>
      <c r="D2" s="347"/>
      <c r="E2" s="348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2" t="s">
        <v>395</v>
      </c>
      <c r="B27" s="353"/>
      <c r="C27" s="354"/>
      <c r="D27" s="354"/>
      <c r="E27" s="146">
        <f>IFERROR(SUM(E4:E26),0)</f>
        <v>0</v>
      </c>
    </row>
    <row r="28" spans="1:5" ht="20.100000000000001" customHeight="1" x14ac:dyDescent="0.2">
      <c r="A28" s="349" t="s">
        <v>634</v>
      </c>
      <c r="B28" s="350"/>
      <c r="C28" s="351"/>
      <c r="D28" s="351"/>
      <c r="E28" s="105"/>
    </row>
    <row r="29" spans="1:5" ht="20.100000000000001" customHeight="1" x14ac:dyDescent="0.2">
      <c r="A29" s="349" t="s">
        <v>638</v>
      </c>
      <c r="B29" s="350"/>
      <c r="C29" s="351"/>
      <c r="D29" s="351"/>
      <c r="E29" s="105"/>
    </row>
    <row r="30" spans="1:5" ht="20.100000000000001" customHeight="1" thickBot="1" x14ac:dyDescent="0.25">
      <c r="A30" s="340" t="s">
        <v>639</v>
      </c>
      <c r="B30" s="341"/>
      <c r="C30" s="342"/>
      <c r="D30" s="342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G49" sqref="G49:Q49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6" t="s">
        <v>641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s="23" customFormat="1" ht="24.95" customHeight="1" x14ac:dyDescent="0.2">
      <c r="A2" s="288" t="s">
        <v>643</v>
      </c>
      <c r="B2" s="289"/>
      <c r="C2" s="289"/>
      <c r="D2" s="289"/>
      <c r="E2" s="289"/>
      <c r="F2" s="289"/>
      <c r="G2" s="289"/>
      <c r="H2" s="289"/>
      <c r="I2" s="290"/>
      <c r="J2" s="290"/>
      <c r="K2" s="290"/>
      <c r="L2" s="290"/>
      <c r="M2" s="290"/>
      <c r="N2" s="290"/>
      <c r="O2" s="290"/>
      <c r="P2" s="290"/>
    </row>
    <row r="3" spans="1:16" s="4" customFormat="1" ht="25.5" x14ac:dyDescent="0.2">
      <c r="A3" s="112" t="s">
        <v>624</v>
      </c>
      <c r="B3" s="296" t="s">
        <v>651</v>
      </c>
      <c r="C3" s="295" t="s">
        <v>652</v>
      </c>
      <c r="D3" s="295" t="s">
        <v>394</v>
      </c>
      <c r="E3" s="295" t="s">
        <v>625</v>
      </c>
      <c r="F3" s="295" t="s">
        <v>396</v>
      </c>
      <c r="G3" s="298" t="s">
        <v>31</v>
      </c>
      <c r="H3" s="299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6"/>
      <c r="C4" s="295"/>
      <c r="D4" s="295"/>
      <c r="E4" s="295"/>
      <c r="F4" s="295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72" t="s">
        <v>155</v>
      </c>
      <c r="B5" s="247">
        <v>44</v>
      </c>
      <c r="C5" s="33">
        <f>B5/D5</f>
        <v>30.136986301369863</v>
      </c>
      <c r="D5" s="35">
        <v>1.46</v>
      </c>
      <c r="E5" s="35"/>
      <c r="F5" s="163"/>
      <c r="G5" s="35">
        <f>IFERROR((VLOOKUP($A5,'Tabela de alimentos'!A3:K936,2,FALSE))*$C5/100,0)</f>
        <v>23.479583758241514</v>
      </c>
      <c r="H5" s="85">
        <f>IFERROR((VLOOKUP($A5,'Tabela de alimentos'!$A$3:$K$936,3,FALSE))*$C5/100,0)</f>
        <v>98.238578444482499</v>
      </c>
      <c r="I5" s="35">
        <f>IFERROR((VLOOKUP($A5,'Tabela de alimentos'!$A$3:$K$936,4,FALSE))*$C5/100,0)</f>
        <v>0.36980593607305934</v>
      </c>
      <c r="J5" s="37">
        <f>IFERROR((VLOOKUP($A5,'Tabela de alimentos'!$A$3:$K$936,5,FALSE))*$C5/100,0)</f>
        <v>2.3808219178082193E-2</v>
      </c>
      <c r="K5" s="37">
        <f>IFERROR((VLOOKUP($A5,'Tabela de alimentos'!$A$3:$K$936,6,FALSE))*$C5/100,0)</f>
        <v>6.121600456621004</v>
      </c>
      <c r="L5" s="32">
        <f>IFERROR((VLOOKUP($A5,'Tabela de alimentos'!$A$3:$K$936,7,FALSE))*$C5/100,0)</f>
        <v>1.65462100456621</v>
      </c>
      <c r="M5" s="32">
        <f>IFERROR((VLOOKUP($A5,'Tabela de alimentos'!$A$3:$K$936,8,FALSE))*$C5/100,0)</f>
        <v>0.11291324200913243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0.28288584474885847</v>
      </c>
    </row>
    <row r="6" spans="1:16" x14ac:dyDescent="0.2">
      <c r="A6" s="39" t="s">
        <v>315</v>
      </c>
      <c r="B6" s="247">
        <v>10</v>
      </c>
      <c r="C6" s="33">
        <f t="shared" ref="C6:C8" si="0">B6/D6</f>
        <v>10</v>
      </c>
      <c r="D6" s="35">
        <v>1</v>
      </c>
      <c r="E6" s="35"/>
      <c r="F6" s="163"/>
      <c r="G6" s="35">
        <f>IFERROR((VLOOKUP($A6,'Tabela de alimentos'!A5:K938,2,FALSE))*$C6/100,0)</f>
        <v>38.6845724</v>
      </c>
      <c r="H6" s="37">
        <f>IFERROR((VLOOKUP($A6,'Tabela de alimentos'!$A$3:$K$936,3,FALSE))*$C6/100,0)</f>
        <v>161.85625092159998</v>
      </c>
      <c r="I6" s="35">
        <f>IFERROR((VLOOKUP($A6,'Tabela de alimentos'!$A$3:$K$936,4,FALSE))*$C6/100,0)</f>
        <v>3.2000000000000001E-2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9.9610000000000003</v>
      </c>
      <c r="L6" s="32">
        <f>IFERROR((VLOOKUP($A6,'Tabela de alimentos'!$A$3:$K$936,7,FALSE))*$C6/100,0)</f>
        <v>0.75866666666666671</v>
      </c>
      <c r="M6" s="32">
        <f>IFERROR((VLOOKUP($A6,'Tabela de alimentos'!$A$3:$K$936,8,FALSE))*$C6/100,0)</f>
        <v>1.6333333333333332E-2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x14ac:dyDescent="0.2">
      <c r="A7" s="39" t="s">
        <v>307</v>
      </c>
      <c r="B7" s="247">
        <v>20</v>
      </c>
      <c r="C7" s="33">
        <f t="shared" si="0"/>
        <v>20</v>
      </c>
      <c r="D7" s="35">
        <v>1</v>
      </c>
      <c r="E7" s="35"/>
      <c r="F7" s="163"/>
      <c r="G7" s="35">
        <f>IFERROR((VLOOKUP($A7,'Tabela de alimentos'!A8:K941,2,FALSE))*$C7/100,0)</f>
        <v>99.330059999999975</v>
      </c>
      <c r="H7" s="37">
        <f>IFERROR((VLOOKUP($A7,'Tabela de alimentos'!$A$3:$K$936,3,FALSE))*$C7/100,0)</f>
        <v>415.59697103999997</v>
      </c>
      <c r="I7" s="35">
        <f>IFERROR((VLOOKUP($A7,'Tabela de alimentos'!$A$3:$K$936,4,FALSE))*$C7/100,0)</f>
        <v>5.0840000000000005</v>
      </c>
      <c r="J7" s="37">
        <f>IFERROR((VLOOKUP($A7,'Tabela de alimentos'!$A$3:$K$936,5,FALSE))*$C7/100,0)</f>
        <v>5.3806666666666674</v>
      </c>
      <c r="K7" s="37">
        <f>IFERROR((VLOOKUP($A7,'Tabela de alimentos'!$A$3:$K$936,6,FALSE))*$C7/100,0)</f>
        <v>7.8360000000000003</v>
      </c>
      <c r="L7" s="32">
        <f>IFERROR((VLOOKUP($A7,'Tabela de alimentos'!$A$3:$K$936,7,FALSE))*$C7/100,0)</f>
        <v>178.05466666666663</v>
      </c>
      <c r="M7" s="32">
        <f>IFERROR((VLOOKUP($A7,'Tabela de alimentos'!$A$3:$K$936,8,FALSE))*$C7/100,0)</f>
        <v>0.10466666666666667</v>
      </c>
      <c r="N7" s="32">
        <f>IFERROR((VLOOKUP($A7,'Tabela de alimentos'!$A$3:$K$936,9,FALSE))*$C7/100,0)</f>
        <v>72.211333333333329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64.599999999999994</v>
      </c>
    </row>
    <row r="8" spans="1:16" x14ac:dyDescent="0.2">
      <c r="A8" s="39" t="s">
        <v>372</v>
      </c>
      <c r="B8" s="247">
        <v>40</v>
      </c>
      <c r="C8" s="33">
        <f t="shared" si="0"/>
        <v>26.666666666666668</v>
      </c>
      <c r="D8" s="35">
        <v>1.5</v>
      </c>
      <c r="E8" s="35"/>
      <c r="F8" s="163"/>
      <c r="G8" s="35">
        <f>IFERROR((VLOOKUP($A8,'Tabela de alimentos'!A9:K942,2,FALSE))*$C8/100,0)</f>
        <v>10.708471717945752</v>
      </c>
      <c r="H8" s="37">
        <f>IFERROR((VLOOKUP($A8,'Tabela de alimentos'!$A$3:$K$936,3,FALSE))*$C8/100,0)</f>
        <v>44.804245667885027</v>
      </c>
      <c r="I8" s="35">
        <f>IFERROR((VLOOKUP($A8,'Tabela de alimentos'!$A$3:$K$936,4,FALSE))*$C8/100,0)</f>
        <v>0.12166666666666666</v>
      </c>
      <c r="J8" s="37">
        <f>IFERROR((VLOOKUP($A8,'Tabela de alimentos'!$A$3:$K$936,5,FALSE))*$C8/100,0)</f>
        <v>3.3155555555555556E-2</v>
      </c>
      <c r="K8" s="37">
        <f>IFERROR((VLOOKUP($A8,'Tabela de alimentos'!$A$3:$K$936,6,FALSE))*$C8/100,0)</f>
        <v>2.7839333333333376</v>
      </c>
      <c r="L8" s="32">
        <f>IFERROR((VLOOKUP($A8,'Tabela de alimentos'!$A$3:$K$936,7,FALSE))*$C8/100,0)</f>
        <v>5.9782222222222234</v>
      </c>
      <c r="M8" s="32">
        <f>IFERROR((VLOOKUP($A8,'Tabela de alimentos'!$A$3:$K$936,8,FALSE))*$C8/100,0)</f>
        <v>5.155555555555557E-2</v>
      </c>
      <c r="N8" s="32">
        <f>IFERROR((VLOOKUP($A8,'Tabela de alimentos'!$A$3:$K$936,9,FALSE))*$C8/100,0)</f>
        <v>20.533333333333335</v>
      </c>
      <c r="O8" s="32">
        <f>IFERROR((VLOOKUP($A8,'Tabela de alimentos'!$A$3:$K$936,10,FALSE))*$C8/100,0)</f>
        <v>21.92177777777778</v>
      </c>
      <c r="P8" s="32">
        <f>IFERROR((VLOOKUP($A8,'Tabela de alimentos'!$A$3:$K$936,11,FALSE))*$C8/100,0)</f>
        <v>0.43475555555555556</v>
      </c>
    </row>
    <row r="9" spans="1:16" x14ac:dyDescent="0.2">
      <c r="A9" s="166"/>
      <c r="B9" s="247"/>
      <c r="C9" s="33"/>
      <c r="D9" s="35"/>
      <c r="E9" s="35"/>
      <c r="F9" s="163"/>
      <c r="G9" s="35">
        <f>IFERROR((VLOOKUP($A9,'Tabela de alimentos'!A10:K943,2,FALSE))*$C9/100,0)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80"/>
      <c r="B10" s="247"/>
      <c r="C10" s="33"/>
      <c r="D10" s="35"/>
      <c r="E10" s="35"/>
      <c r="F10" s="163"/>
      <c r="G10" s="35">
        <f>IFERROR((VLOOKUP($A10,'Tabela de alimentos'!A11:K944,2,FALSE))*$C10/100,0)</f>
        <v>0</v>
      </c>
      <c r="H10" s="37">
        <f>IFERROR((VLOOKUP($A10,'Tabela de alimentos'!$A$3:$K$936,3,FALSE))*$C10/100,0)</f>
        <v>0</v>
      </c>
      <c r="I10" s="35">
        <f>IFERROR((VLOOKUP($A10,'Tabela de alimentos'!$A$3:$K$936,4,FALSE))*$C10/100,0)</f>
        <v>0</v>
      </c>
      <c r="J10" s="37">
        <f>IFERROR((VLOOKUP($A10,'Tabela de alimentos'!$A$3:$K$936,5,FALSE))*$C10/100,0)</f>
        <v>0</v>
      </c>
      <c r="K10" s="37">
        <f>IFERROR((VLOOKUP($A10,'Tabela de alimentos'!$A$3:$K$936,6,FALSE))*$C10/100,0)</f>
        <v>0</v>
      </c>
      <c r="L10" s="32">
        <f>IFERROR((VLOOKUP($A10,'Tabela de alimentos'!$A$3:$K$936,7,FALSE))*$C10/100,0)</f>
        <v>0</v>
      </c>
      <c r="M10" s="32">
        <f>IFERROR((VLOOKUP($A10,'Tabela de alimentos'!$A$3:$K$936,8,FALSE))*$C10/100,0)</f>
        <v>0</v>
      </c>
      <c r="N10" s="32">
        <f>IFERROR((VLOOKUP($A10,'Tabela de alimentos'!$A$3:$K$936,9,FALSE))*$C10/100,0)</f>
        <v>0</v>
      </c>
      <c r="O10" s="32">
        <f>IFERROR((VLOOKUP($A10,'Tabela de alimentos'!$A$3:$K$936,10,FALSE))*$C10/100,0)</f>
        <v>0</v>
      </c>
      <c r="P10" s="32">
        <f>IFERROR((VLOOKUP($A10,'Tabela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alimentos'!A12:K945,2,FALSE))*$C11/100,0)</f>
        <v>0</v>
      </c>
      <c r="H11" s="37">
        <f>IFERROR((VLOOKUP($A11,'Tabela de alimentos'!$A$3:$K$936,3,FALSE))*$C11/100,0)</f>
        <v>0</v>
      </c>
      <c r="I11" s="35">
        <f>IFERROR((VLOOKUP($A11,'Tabela de alimentos'!$A$3:$K$936,4,FALSE))*$C11/100,0)</f>
        <v>0</v>
      </c>
      <c r="J11" s="37">
        <f>IFERROR((VLOOKUP($A11,'Tabela de alimentos'!$A$3:$K$936,5,FALSE))*$C11/100,0)</f>
        <v>0</v>
      </c>
      <c r="K11" s="37">
        <f>IFERROR((VLOOKUP($A11,'Tabela de alimentos'!$A$3:$K$936,6,FALSE))*$C11/100,0)</f>
        <v>0</v>
      </c>
      <c r="L11" s="32">
        <f>IFERROR((VLOOKUP($A11,'Tabela de alimentos'!$A$3:$K$936,7,FALSE))*$C11/100,0)</f>
        <v>0</v>
      </c>
      <c r="M11" s="32">
        <f>IFERROR((VLOOKUP($A11,'Tabela de alimentos'!$A$3:$K$936,8,FALSE))*$C11/100,0)</f>
        <v>0</v>
      </c>
      <c r="N11" s="32">
        <f>IFERROR((VLOOKUP($A11,'Tabela de alimentos'!$A$3:$K$936,9,FALSE))*$C11/100,0)</f>
        <v>0</v>
      </c>
      <c r="O11" s="32">
        <f>IFERROR((VLOOKUP($A11,'Tabela de alimentos'!$A$3:$K$936,10,FALSE))*$C11/100,0)</f>
        <v>0</v>
      </c>
      <c r="P11" s="32">
        <f>IFERROR((VLOOKUP($A11,'Tabela de alimentos'!$A$3:$K$936,11,FALSE))*$C11/100,0)</f>
        <v>0</v>
      </c>
    </row>
    <row r="12" spans="1:16" x14ac:dyDescent="0.2">
      <c r="A12" s="168"/>
      <c r="B12" s="247"/>
      <c r="C12" s="33"/>
      <c r="D12" s="35"/>
      <c r="E12" s="35"/>
      <c r="F12" s="163"/>
      <c r="G12" s="35">
        <f>IFERROR((VLOOKUP($A12,'Tabela de alimentos'!A13:K946,2,FALSE))*$C12/100,0)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alimentos'!A14:K947,2,FALSE))*$C13/100,0)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168"/>
      <c r="B14" s="247"/>
      <c r="C14" s="33"/>
      <c r="D14" s="35"/>
      <c r="E14" s="35"/>
      <c r="F14" s="163"/>
      <c r="G14" s="35">
        <f>IFERROR((VLOOKUP($A14,'Tabela de alimentos'!A15:K948,2,FALSE))*$C14/100,0)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80"/>
      <c r="B15" s="247"/>
      <c r="C15" s="33"/>
      <c r="D15" s="35"/>
      <c r="E15" s="35"/>
      <c r="F15" s="163"/>
      <c r="G15" s="35">
        <f>IFERROR((VLOOKUP($A15,'Tabela de alimentos'!A16:K949,2,FALSE))*$C15/100,0)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80"/>
      <c r="B16" s="247"/>
      <c r="C16" s="33"/>
      <c r="D16" s="35"/>
      <c r="E16" s="35"/>
      <c r="F16" s="163"/>
      <c r="G16" s="35">
        <f>IFERROR((VLOOKUP($A16,'Tabela de alimentos'!A17:K950,2,FALSE))*$C16/100,0)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alimentos'!A18:K951,2,FALSE))*$C17/100,0)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39"/>
      <c r="B18" s="247"/>
      <c r="C18" s="33"/>
      <c r="D18" s="35"/>
      <c r="E18" s="35"/>
      <c r="F18" s="163"/>
      <c r="G18" s="35">
        <f>IFERROR((VLOOKUP($A18,'Tabela de alimentos'!A19:K952,2,FALSE))*$C18/100,0)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168"/>
      <c r="B19" s="247"/>
      <c r="C19" s="33"/>
      <c r="D19" s="35">
        <f t="shared" ref="D19:D46" si="1">IFERROR(B19/C19,0)</f>
        <v>0</v>
      </c>
      <c r="E19" s="35"/>
      <c r="F19" s="163"/>
      <c r="G19" s="35">
        <f>IFERROR((VLOOKUP($A19,'Tabela de alimentos'!A20:K953,2,FALSE))*$C19/100,0)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si="1"/>
        <v>0</v>
      </c>
      <c r="E20" s="35"/>
      <c r="F20" s="163"/>
      <c r="G20" s="35">
        <f>IFERROR((VLOOKUP($A20,'Tabela de alimentos'!A21:K954,2,FALSE))*$C20/100,0)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1"/>
        <v>0</v>
      </c>
      <c r="E21" s="35"/>
      <c r="F21" s="163"/>
      <c r="G21" s="35">
        <f>IFERROR((VLOOKUP($A21,'Tabela de alimentos'!A22:K955,2,FALSE))*$C21/100,0)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1"/>
        <v>0</v>
      </c>
      <c r="E22" s="35"/>
      <c r="F22" s="163"/>
      <c r="G22" s="35">
        <f>IFERROR((VLOOKUP($A22,'Tabela de alimentos'!A23:K956,2,FALSE))*$C22/100,0)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1"/>
        <v>0</v>
      </c>
      <c r="E23" s="35"/>
      <c r="F23" s="163"/>
      <c r="G23" s="35">
        <f>IFERROR((VLOOKUP($A23,'Tabela de alimentos'!A24:K957,2,FALSE))*$C23/100,0)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1"/>
        <v>0</v>
      </c>
      <c r="E24" s="35"/>
      <c r="F24" s="163"/>
      <c r="G24" s="35">
        <f>IFERROR((VLOOKUP($A24,'Tabela de alimentos'!A25:K958,2,FALSE))*$C24/100,0)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1"/>
        <v>0</v>
      </c>
      <c r="E25" s="35"/>
      <c r="F25" s="163"/>
      <c r="G25" s="35">
        <f>IFERROR((VLOOKUP($A25,'Tabela de alimentos'!A26:K959,2,FALSE))*$C25/100,0)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1"/>
        <v>0</v>
      </c>
      <c r="E26" s="35"/>
      <c r="F26" s="163"/>
      <c r="G26" s="35">
        <f>IFERROR((VLOOKUP($A26,'Tabela de alimentos'!A27:K960,2,FALSE))*$C26/100,0)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1"/>
        <v>0</v>
      </c>
      <c r="E27" s="35"/>
      <c r="F27" s="163"/>
      <c r="G27" s="35">
        <f>IFERROR((VLOOKUP($A27,'Tabela de alimentos'!A28:K961,2,FALSE))*$C27/100,0)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1"/>
        <v>0</v>
      </c>
      <c r="E28" s="35"/>
      <c r="F28" s="163"/>
      <c r="G28" s="35">
        <f>IFERROR((VLOOKUP($A28,'Tabela de alimentos'!A29:K962,2,FALSE))*$C28/100,0)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1"/>
        <v>0</v>
      </c>
      <c r="E29" s="35"/>
      <c r="F29" s="163"/>
      <c r="G29" s="35">
        <f>IFERROR((VLOOKUP($A29,'Tabela de alimentos'!A30:K963,2,FALSE))*$C29/100,0)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1"/>
        <v>0</v>
      </c>
      <c r="E30" s="35"/>
      <c r="F30" s="163"/>
      <c r="G30" s="35">
        <f>IFERROR((VLOOKUP($A30,'Tabela de alimentos'!A31:K964,2,FALSE))*$C30/100,0)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1"/>
        <v>0</v>
      </c>
      <c r="E31" s="35"/>
      <c r="F31" s="163"/>
      <c r="G31" s="35">
        <f>IFERROR((VLOOKUP($A31,'Tabela de alimentos'!A32:K965,2,FALSE))*$C31/100,0)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1"/>
        <v>0</v>
      </c>
      <c r="E32" s="35"/>
      <c r="F32" s="163"/>
      <c r="G32" s="35">
        <f>IFERROR((VLOOKUP($A32,'Tabela de alimentos'!A33:K966,2,FALSE))*$C32/100,0)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1"/>
        <v>0</v>
      </c>
      <c r="E33" s="35"/>
      <c r="F33" s="163"/>
      <c r="G33" s="35">
        <f>IFERROR((VLOOKUP($A33,'Tabela de alimentos'!A34:K967,2,FALSE))*$C33/100,0)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1"/>
        <v>0</v>
      </c>
      <c r="E34" s="35"/>
      <c r="F34" s="163"/>
      <c r="G34" s="35">
        <f>IFERROR((VLOOKUP($A34,'Tabela de alimentos'!A35:K968,2,FALSE))*$C34/100,0)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1"/>
        <v>0</v>
      </c>
      <c r="E35" s="35"/>
      <c r="F35" s="163"/>
      <c r="G35" s="35">
        <f>IFERROR((VLOOKUP($A35,'Tabela de alimentos'!A36:K969,2,FALSE))*$C35/100,0)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1"/>
        <v>0</v>
      </c>
      <c r="E36" s="35"/>
      <c r="F36" s="163"/>
      <c r="G36" s="35">
        <f>IFERROR((VLOOKUP($A36,'Tabela de alimentos'!A37:K970,2,FALSE))*$C36/100,0)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1"/>
        <v>0</v>
      </c>
      <c r="E37" s="35"/>
      <c r="F37" s="163"/>
      <c r="G37" s="35">
        <f>IFERROR((VLOOKUP($A37,'Tabela de alimentos'!A38:K971,2,FALSE))*$C37/100,0)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1"/>
        <v>0</v>
      </c>
      <c r="E38" s="35"/>
      <c r="F38" s="163"/>
      <c r="G38" s="35">
        <f>IFERROR((VLOOKUP($A38,'Tabela de alimentos'!A39:K972,2,FALSE))*$C38/100,0)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1"/>
        <v>0</v>
      </c>
      <c r="E39" s="35"/>
      <c r="F39" s="163"/>
      <c r="G39" s="35">
        <f>IFERROR((VLOOKUP($A39,'Tabela de alimentos'!A40:K973,2,FALSE))*$C39/100,0)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1"/>
        <v>0</v>
      </c>
      <c r="E40" s="35"/>
      <c r="F40" s="163"/>
      <c r="G40" s="35">
        <f>IFERROR((VLOOKUP($A40,'Tabela de alimentos'!A41:K974,2,FALSE))*$C40/100,0)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1"/>
        <v>0</v>
      </c>
      <c r="E41" s="35"/>
      <c r="F41" s="163"/>
      <c r="G41" s="35">
        <f>IFERROR((VLOOKUP($A41,'Tabela de alimentos'!A42:K975,2,FALSE))*$C41/100,0)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1"/>
        <v>0</v>
      </c>
      <c r="E42" s="35"/>
      <c r="F42" s="163"/>
      <c r="G42" s="35">
        <f>IFERROR((VLOOKUP($A42,'Tabela de alimentos'!A43:K976,2,FALSE))*$C42/100,0)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1"/>
        <v>0</v>
      </c>
      <c r="E43" s="35"/>
      <c r="F43" s="163"/>
      <c r="G43" s="35">
        <f>IFERROR((VLOOKUP($A43,'Tabela de alimentos'!A44:K977,2,FALSE))*$C43/100,0)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1"/>
        <v>0</v>
      </c>
      <c r="E44" s="35"/>
      <c r="F44" s="163"/>
      <c r="G44" s="35">
        <f>IFERROR((VLOOKUP($A44,'Tabela de alimentos'!A45:K978,2,FALSE))*$C44/100,0)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1"/>
        <v>0</v>
      </c>
      <c r="E45" s="35"/>
      <c r="F45" s="163"/>
      <c r="G45" s="35">
        <f>IFERROR((VLOOKUP($A45,'Tabela de alimentos'!A46:K979,2,FALSE))*$C45/100,0)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1"/>
        <v>0</v>
      </c>
      <c r="E46" s="35"/>
      <c r="F46" s="163"/>
      <c r="G46" s="35">
        <f>IFERROR((VLOOKUP($A46,'Tabela de alimentos'!A47:K980,2,FALSE))*$C46/100,0)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246"/>
      <c r="B47" s="247"/>
      <c r="C47" s="34"/>
      <c r="D47" s="36">
        <f>IFERROR(B47/C47,0)</f>
        <v>0</v>
      </c>
      <c r="E47" s="36"/>
      <c r="F47" s="164"/>
      <c r="G47" s="36">
        <f>IFERROR((VLOOKUP($A47,'Tabela de alimentos'!A48:K981,2,FALSE))*$C47/100,0)</f>
        <v>0</v>
      </c>
      <c r="H47" s="38">
        <f>IFERROR((VLOOKUP($A47,'Tabela de alimentos'!$A$3:$K$936,3,FALSE))*$C47/100,0)</f>
        <v>0</v>
      </c>
      <c r="I47" s="36">
        <f>IFERROR((VLOOKUP($A47,'Tabela de alimentos'!$A$3:$K$936,4,FALSE))*$C47/100,0)</f>
        <v>0</v>
      </c>
      <c r="J47" s="38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s="26" customFormat="1" ht="18" customHeight="1" x14ac:dyDescent="0.2">
      <c r="A48" s="249" t="s">
        <v>395</v>
      </c>
      <c r="B48" s="152">
        <f>SUM(B5:B47)</f>
        <v>114</v>
      </c>
      <c r="C48" s="153">
        <f>SUM(C5:C47)</f>
        <v>86.803652968036531</v>
      </c>
      <c r="D48" s="153"/>
      <c r="E48" s="154"/>
      <c r="F48" s="165">
        <f t="shared" ref="F48:P48" si="2">SUM(F5:F47)</f>
        <v>0</v>
      </c>
      <c r="G48" s="153">
        <f t="shared" si="2"/>
        <v>172.20268787618724</v>
      </c>
      <c r="H48" s="153">
        <f t="shared" si="2"/>
        <v>720.49604607396736</v>
      </c>
      <c r="I48" s="153">
        <f t="shared" si="2"/>
        <v>5.607472602739727</v>
      </c>
      <c r="J48" s="152">
        <f t="shared" si="2"/>
        <v>5.4376304414003052</v>
      </c>
      <c r="K48" s="152">
        <f t="shared" si="2"/>
        <v>26.702533789954344</v>
      </c>
      <c r="L48" s="152">
        <f t="shared" si="2"/>
        <v>186.44617656012173</v>
      </c>
      <c r="M48" s="153">
        <f t="shared" si="2"/>
        <v>0.28546879756468801</v>
      </c>
      <c r="N48" s="155">
        <f t="shared" si="2"/>
        <v>92.74466666666666</v>
      </c>
      <c r="O48" s="155">
        <f t="shared" si="2"/>
        <v>21.92177777777778</v>
      </c>
      <c r="P48" s="155">
        <f t="shared" si="2"/>
        <v>65.31764140030441</v>
      </c>
    </row>
    <row r="49" spans="1:16" s="4" customFormat="1" ht="18" customHeight="1" thickBot="1" x14ac:dyDescent="0.25">
      <c r="A49" s="291" t="s">
        <v>397</v>
      </c>
      <c r="B49" s="292"/>
      <c r="C49" s="292"/>
      <c r="D49" s="292"/>
      <c r="E49" s="292"/>
      <c r="F49" s="292"/>
      <c r="G49" s="156">
        <f t="shared" ref="G49:P49" si="3">IFERROR((100*G$48)/$C$48,0)</f>
        <v>198.38184452859022</v>
      </c>
      <c r="H49" s="156">
        <f t="shared" si="3"/>
        <v>830.02963750762149</v>
      </c>
      <c r="I49" s="156">
        <f t="shared" si="3"/>
        <v>6.4599500263019483</v>
      </c>
      <c r="J49" s="157">
        <f t="shared" si="3"/>
        <v>6.2642875679466954</v>
      </c>
      <c r="K49" s="157">
        <f t="shared" si="3"/>
        <v>30.761993161493958</v>
      </c>
      <c r="L49" s="157">
        <f t="shared" si="3"/>
        <v>214.79070313869886</v>
      </c>
      <c r="M49" s="156">
        <f t="shared" si="3"/>
        <v>0.32886726284411716</v>
      </c>
      <c r="N49" s="158">
        <f t="shared" si="3"/>
        <v>106.84419779063649</v>
      </c>
      <c r="O49" s="158">
        <f t="shared" si="3"/>
        <v>25.254441522005962</v>
      </c>
      <c r="P49" s="158">
        <f t="shared" si="3"/>
        <v>75.247572155006125</v>
      </c>
    </row>
    <row r="50" spans="1:16" s="4" customFormat="1" ht="13.9" customHeight="1" x14ac:dyDescent="0.2">
      <c r="A50" s="159" t="s">
        <v>627</v>
      </c>
      <c r="B50" s="31">
        <v>100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3.9" customHeight="1" x14ac:dyDescent="0.2">
      <c r="A51" s="160" t="s">
        <v>626</v>
      </c>
      <c r="B51" s="29">
        <f>IFERROR(B50/C48,0)</f>
        <v>1.1520252498684902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8" customHeight="1" thickBot="1" x14ac:dyDescent="0.3">
      <c r="A52" s="161" t="s">
        <v>398</v>
      </c>
      <c r="B52" s="297"/>
      <c r="C52" s="297"/>
      <c r="D52" s="15"/>
      <c r="E52" s="15"/>
      <c r="F52" s="15"/>
      <c r="G52" s="18"/>
      <c r="H52" s="15"/>
      <c r="I52" s="15"/>
      <c r="J52" s="15"/>
      <c r="K52" s="15"/>
      <c r="L52" s="15"/>
      <c r="M52" s="6"/>
      <c r="N52" s="6"/>
      <c r="O52" s="6"/>
      <c r="P52" s="6"/>
    </row>
    <row r="53" spans="1:16" x14ac:dyDescent="0.2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</row>
    <row r="54" spans="1:16" x14ac:dyDescent="0.2">
      <c r="A54" s="280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</row>
    <row r="55" spans="1:16" x14ac:dyDescent="0.2">
      <c r="A55" s="280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</row>
    <row r="56" spans="1:16" x14ac:dyDescent="0.2">
      <c r="A56" s="280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</row>
    <row r="57" spans="1:16" ht="13.5" thickBot="1" x14ac:dyDescent="0.25">
      <c r="A57" s="282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</row>
    <row r="58" spans="1:16" ht="19.899999999999999" customHeight="1" x14ac:dyDescent="0.25">
      <c r="A58" s="17"/>
      <c r="B58" s="284" t="s">
        <v>645</v>
      </c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</row>
    <row r="59" spans="1:16" x14ac:dyDescent="0.2">
      <c r="A59" s="8"/>
    </row>
    <row r="60" spans="1:16" x14ac:dyDescent="0.2">
      <c r="A60" s="8"/>
    </row>
  </sheetData>
  <mergeCells count="16">
    <mergeCell ref="A1:P1"/>
    <mergeCell ref="A2:P2"/>
    <mergeCell ref="A49:F49"/>
    <mergeCell ref="A53:P53"/>
    <mergeCell ref="D3:D4"/>
    <mergeCell ref="F3:F4"/>
    <mergeCell ref="B3:B4"/>
    <mergeCell ref="C3:C4"/>
    <mergeCell ref="B52:C52"/>
    <mergeCell ref="G3:H3"/>
    <mergeCell ref="E3:E4"/>
    <mergeCell ref="A55:P55"/>
    <mergeCell ref="A56:P56"/>
    <mergeCell ref="A57:P57"/>
    <mergeCell ref="B58:P58"/>
    <mergeCell ref="A54:P5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A12 A14 A19:A47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5" activePane="bottomLeft" state="frozen"/>
      <selection activeCell="B8" sqref="B8"/>
      <selection pane="bottomLeft" activeCell="C5" sqref="C5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1" t="s">
        <v>691</v>
      </c>
      <c r="C5" s="22">
        <v>263</v>
      </c>
      <c r="D5" s="46">
        <f>IFERROR((VLOOKUP($B5,'Tabela de alimentos'!$A$3:$K$936,2,FALSE))*$C5/100,0)</f>
        <v>476.84024552477376</v>
      </c>
      <c r="E5" s="48">
        <f>IFERROR((VLOOKUP($B5,'Tabela de alimentos'!$A$3:$K$936,3,FALSE))*$C5/100,0)</f>
        <v>1995.0995872756539</v>
      </c>
      <c r="F5" s="46">
        <f>IFERROR((VLOOKUP($B5,'Tabela de alimentos'!$A$3:$K$936,4,FALSE))*$C5/100,0)</f>
        <v>18.04607820786336</v>
      </c>
      <c r="G5" s="46">
        <f>IFERROR((VLOOKUP($B5,'Tabela de alimentos'!$A$3:$K$936,5,FALSE))*$C5/100,0)</f>
        <v>11.442624419054781</v>
      </c>
      <c r="H5" s="46">
        <f>IFERROR((VLOOKUP($B5,'Tabela de alimentos'!$A$3:$K$936,6,FALSE))*$C5/100,0)</f>
        <v>74.163149681662787</v>
      </c>
      <c r="I5" s="48">
        <f>IFERROR((VLOOKUP($B5,'Tabela de alimentos'!$A$3:$K$936,7,FALSE))*$C5/100,0)</f>
        <v>74.56783938295581</v>
      </c>
      <c r="J5" s="44">
        <f>IFERROR((VLOOKUP($B5,'Tabela de alimentos'!$A$3:$K$936,8,FALSE))*$C5/100,0)</f>
        <v>1.2697028222127367</v>
      </c>
      <c r="K5" s="44">
        <f>IFERROR((VLOOKUP($B5,'Tabela de alimentos'!$A$3:$K$936,9,FALSE))*$C5/100,0)</f>
        <v>12.067282694307508</v>
      </c>
      <c r="L5" s="44">
        <f>IFERROR((VLOOKUP($B5,'Tabela de alimentos'!$A$3:$K$936,10,FALSE))*$C5/100,0)</f>
        <v>7.0078286583659155</v>
      </c>
      <c r="M5" s="44">
        <f>IFERROR((VLOOKUP($B5,'Tabela de alimentos'!$A$3:$K$936,11,FALSE))*$C5/100,0)</f>
        <v>590.12351883057818</v>
      </c>
    </row>
    <row r="6" spans="1:13" ht="14.25" x14ac:dyDescent="0.2">
      <c r="A6" s="185"/>
      <c r="B6" s="270"/>
      <c r="C6" s="22"/>
      <c r="D6" s="46">
        <f>IFERROR((VLOOKUP($B6,'Tabela de alimentos'!$A$3:$K$936,2,FALSE))*$C6/100,0)</f>
        <v>0</v>
      </c>
      <c r="E6" s="48">
        <f>IFERROR((VLOOKUP($B6,'Tabela de alimentos'!$A$3:$K$936,3,FALSE))*$C6/100,0)</f>
        <v>0</v>
      </c>
      <c r="F6" s="46">
        <f>IFERROR((VLOOKUP($B6,'Tabela de alimentos'!$A$3:$K$936,4,FALSE))*$C6/100,0)</f>
        <v>0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0</v>
      </c>
      <c r="I6" s="48">
        <f>IFERROR((VLOOKUP($B6,'Tabela de alimentos'!$A$3:$K$936,7,FALSE))*$C6/100,0)</f>
        <v>0</v>
      </c>
      <c r="J6" s="44">
        <f>IFERROR((VLOOKUP($B6,'Tabela de alimentos'!$A$3:$K$936,8,FALSE))*$C6/100,0)</f>
        <v>0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0</v>
      </c>
    </row>
    <row r="7" spans="1:13" ht="14.25" x14ac:dyDescent="0.2">
      <c r="A7" s="42"/>
      <c r="B7" s="168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476.84024552477376</v>
      </c>
      <c r="E46" s="58">
        <f t="shared" ref="E46:M46" si="0">SUM(E5:E45)</f>
        <v>1995.0995872756539</v>
      </c>
      <c r="F46" s="57">
        <f t="shared" si="0"/>
        <v>18.04607820786336</v>
      </c>
      <c r="G46" s="57">
        <f t="shared" si="0"/>
        <v>11.442624419054781</v>
      </c>
      <c r="H46" s="57">
        <f t="shared" si="0"/>
        <v>74.163149681662787</v>
      </c>
      <c r="I46" s="58">
        <f t="shared" si="0"/>
        <v>74.56783938295581</v>
      </c>
      <c r="J46" s="59">
        <f t="shared" si="0"/>
        <v>1.2697028222127367</v>
      </c>
      <c r="K46" s="59">
        <f t="shared" si="0"/>
        <v>12.067282694307508</v>
      </c>
      <c r="L46" s="59">
        <f t="shared" si="0"/>
        <v>7.0078286583659155</v>
      </c>
      <c r="M46" s="59">
        <f t="shared" si="0"/>
        <v>590.12351883057818</v>
      </c>
    </row>
    <row r="47" spans="1:15" s="7" customFormat="1" ht="30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38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706</v>
      </c>
      <c r="C5" s="22">
        <v>141</v>
      </c>
      <c r="D5" s="46">
        <f>IFERROR((VLOOKUP($B5,'Tabela de alimentos'!$A$3:$K$936,2,FALSE))*$C5/100,0)</f>
        <v>378.57838651553078</v>
      </c>
      <c r="E5" s="48">
        <f>IFERROR((VLOOKUP($B5,'Tabela de alimentos'!$A$3:$K$936,3,FALSE))*$C5/100,0)</f>
        <v>1583.9460796066494</v>
      </c>
      <c r="F5" s="46">
        <f>IFERROR((VLOOKUP($B5,'Tabela de alimentos'!$A$3:$K$936,4,FALSE))*$C5/100,0)</f>
        <v>15.120726698557808</v>
      </c>
      <c r="G5" s="46">
        <f>IFERROR((VLOOKUP($B5,'Tabela de alimentos'!$A$3:$K$936,5,FALSE))*$C5/100,0)</f>
        <v>7.2295680182503652</v>
      </c>
      <c r="H5" s="46">
        <f>IFERROR((VLOOKUP($B5,'Tabela de alimentos'!$A$3:$K$936,6,FALSE))*$C5/100,0)</f>
        <v>61.775188063277291</v>
      </c>
      <c r="I5" s="48">
        <f>IFERROR((VLOOKUP($B5,'Tabela de alimentos'!$A$3:$K$936,7,FALSE))*$C5/100,0)</f>
        <v>29.20090182850242</v>
      </c>
      <c r="J5" s="44">
        <f>IFERROR((VLOOKUP($B5,'Tabela de alimentos'!$A$3:$K$936,8,FALSE))*$C5/100,0)</f>
        <v>1.1386699062429952</v>
      </c>
      <c r="K5" s="44">
        <f>IFERROR((VLOOKUP($B5,'Tabela de alimentos'!$A$3:$K$936,9,FALSE))*$C5/100,0)</f>
        <v>116.88912109403871</v>
      </c>
      <c r="L5" s="44">
        <f>IFERROR((VLOOKUP($B5,'Tabela de alimentos'!$A$3:$K$936,10,FALSE))*$C5/100,0)</f>
        <v>6.4642203373605014</v>
      </c>
      <c r="M5" s="44">
        <f>IFERROR((VLOOKUP($B5,'Tabela de alimentos'!$A$3:$K$936,11,FALSE))*$C5/100,0)</f>
        <v>392.29150605885496</v>
      </c>
    </row>
    <row r="6" spans="1:13" ht="14.25" x14ac:dyDescent="0.2">
      <c r="A6" s="42"/>
      <c r="B6" s="270" t="s">
        <v>723</v>
      </c>
      <c r="C6" s="22">
        <v>90</v>
      </c>
      <c r="D6" s="46">
        <f>IFERROR((VLOOKUP($B6,'Tabela de alimentos'!$A$3:$K$936,2,FALSE))*$C6/100,0)</f>
        <v>98.654306426086976</v>
      </c>
      <c r="E6" s="48">
        <f>IFERROR((VLOOKUP($B6,'Tabela de alimentos'!$A$3:$K$936,3,FALSE))*$C6/100,0)</f>
        <v>412.76961808674787</v>
      </c>
      <c r="F6" s="46">
        <f>IFERROR((VLOOKUP($B6,'Tabela de alimentos'!$A$3:$K$936,4,FALSE))*$C6/100,0)</f>
        <v>0.86321739130434783</v>
      </c>
      <c r="G6" s="46">
        <f>IFERROR((VLOOKUP($B6,'Tabela de alimentos'!$A$3:$K$936,5,FALSE))*$C6/100,0)</f>
        <v>0.33</v>
      </c>
      <c r="H6" s="46">
        <f>IFERROR((VLOOKUP($B6,'Tabela de alimentos'!$A$3:$K$936,6,FALSE))*$C6/100,0)</f>
        <v>24.698782608695655</v>
      </c>
      <c r="I6" s="48">
        <f>IFERROR((VLOOKUP($B6,'Tabela de alimentos'!$A$3:$K$936,7,FALSE))*$C6/100,0)</f>
        <v>4.4765000000000006</v>
      </c>
      <c r="J6" s="44">
        <f>IFERROR((VLOOKUP($B6,'Tabela de alimentos'!$A$3:$K$936,8,FALSE))*$C6/100,0)</f>
        <v>0.15200000000000002</v>
      </c>
      <c r="K6" s="44">
        <f>IFERROR((VLOOKUP($B6,'Tabela de alimentos'!$A$3:$K$936,9,FALSE))*$C6/100,0)</f>
        <v>59.25</v>
      </c>
      <c r="L6" s="44">
        <f>IFERROR((VLOOKUP($B6,'Tabela de alimentos'!$A$3:$K$936,10,FALSE))*$C6/100,0)</f>
        <v>60.451250000000002</v>
      </c>
      <c r="M6" s="44">
        <f>IFERROR((VLOOKUP($B6,'Tabela de alimentos'!$A$3:$K$936,11,FALSE))*$C6/100,0)</f>
        <v>0</v>
      </c>
    </row>
    <row r="7" spans="1:13" ht="14.25" x14ac:dyDescent="0.2">
      <c r="A7" s="42"/>
      <c r="B7" s="270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39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477.23269294161776</v>
      </c>
      <c r="E46" s="49">
        <f t="shared" si="0"/>
        <v>1996.7156976933973</v>
      </c>
      <c r="F46" s="47">
        <f t="shared" si="0"/>
        <v>15.983944089862156</v>
      </c>
      <c r="G46" s="47">
        <f t="shared" si="0"/>
        <v>7.5595680182503653</v>
      </c>
      <c r="H46" s="47">
        <f t="shared" si="0"/>
        <v>86.47397067197295</v>
      </c>
      <c r="I46" s="49">
        <f t="shared" si="0"/>
        <v>33.677401828502418</v>
      </c>
      <c r="J46" s="45">
        <f t="shared" si="0"/>
        <v>1.2906699062429952</v>
      </c>
      <c r="K46" s="45">
        <f t="shared" si="0"/>
        <v>176.13912109403873</v>
      </c>
      <c r="L46" s="45">
        <f t="shared" si="0"/>
        <v>66.915470337360503</v>
      </c>
      <c r="M46" s="45">
        <f t="shared" si="0"/>
        <v>392.29150605885496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dataValidations count="1">
    <dataValidation type="list" allowBlank="1" showInputMessage="1" showErrorMessage="1" sqref="B8">
      <formula1>$A$3:$A$586</formula1>
    </dataValidation>
  </dataValidation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B9:B45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32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4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4" ht="35.2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0" t="s">
        <v>701</v>
      </c>
      <c r="C5" s="22">
        <v>200</v>
      </c>
      <c r="D5" s="53">
        <f>IFERROR((VLOOKUP($B5,'Tabela de alimentos'!$A$3:$K$936,2,FALSE))*$C5/100,0)</f>
        <v>468.60747297300833</v>
      </c>
      <c r="E5" s="56">
        <f>IFERROR((VLOOKUP($B5,'Tabela de alimentos'!$A$3:$K$936,3,FALSE))*$C5/100,0)</f>
        <v>1960.6196234737033</v>
      </c>
      <c r="F5" s="53">
        <f>IFERROR((VLOOKUP($B5,'Tabela de alimentos'!$A$3:$K$936,4,FALSE))*$C5/100,0)</f>
        <v>12.137237701608424</v>
      </c>
      <c r="G5" s="53">
        <f>IFERROR((VLOOKUP($B5,'Tabela de alimentos'!$A$3:$K$936,5,FALSE))*$C5/100,0)</f>
        <v>13.484479716620244</v>
      </c>
      <c r="H5" s="53">
        <f>IFERROR((VLOOKUP($B5,'Tabela de alimentos'!$A$3:$K$936,6,FALSE))*$C5/100,0)</f>
        <v>74.182779967356339</v>
      </c>
      <c r="I5" s="56">
        <f>IFERROR((VLOOKUP($B5,'Tabela de alimentos'!$A$3:$K$936,7,FALSE))*$C5/100,0)</f>
        <v>96.378357969844444</v>
      </c>
      <c r="J5" s="55">
        <f>IFERROR((VLOOKUP($B5,'Tabela de alimentos'!$A$3:$K$936,8,FALSE))*$C5/100,0)</f>
        <v>2.2851860525081062</v>
      </c>
      <c r="K5" s="55">
        <f>IFERROR((VLOOKUP($B5,'Tabela de alimentos'!$A$3:$K$936,9,FALSE))*$C5/100,0)</f>
        <v>96.23799672828261</v>
      </c>
      <c r="L5" s="55">
        <f>IFERROR((VLOOKUP($B5,'Tabela de alimentos'!$A$3:$K$936,10,FALSE))*$C5/100,0)</f>
        <v>7.1137424811791723</v>
      </c>
      <c r="M5" s="55">
        <f>IFERROR((VLOOKUP($B5,'Tabela de alimentos'!$A$3:$K$936,11,FALSE))*$C5/100,0)</f>
        <v>611.29562198560279</v>
      </c>
      <c r="N5" s="21"/>
    </row>
    <row r="6" spans="1:14" ht="14.25" x14ac:dyDescent="0.2">
      <c r="A6" s="42"/>
      <c r="B6" s="270" t="s">
        <v>711</v>
      </c>
      <c r="C6" s="22">
        <v>29</v>
      </c>
      <c r="D6" s="53">
        <f>IFERROR((VLOOKUP($B6,'Tabela de alimentos'!$A$3:$K$936,2,FALSE))*$C6/100,0)</f>
        <v>9.4559215652173734</v>
      </c>
      <c r="E6" s="56">
        <f>IFERROR((VLOOKUP($B6,'Tabela de alimentos'!$A$3:$K$936,3,FALSE))*$C6/100,0)</f>
        <v>39.563575828869489</v>
      </c>
      <c r="F6" s="53">
        <f>IFERROR((VLOOKUP($B6,'Tabela de alimentos'!$A$3:$K$936,4,FALSE))*$C6/100,0)</f>
        <v>0.25637681159420295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2.3603898550724627</v>
      </c>
      <c r="I6" s="56">
        <f>IFERROR((VLOOKUP($B6,'Tabela de alimentos'!$A$3:$K$936,7,FALSE))*$C6/100,0)</f>
        <v>2.2387999999999999</v>
      </c>
      <c r="J6" s="55">
        <f>IFERROR((VLOOKUP($B6,'Tabela de alimentos'!$A$3:$K$936,8,FALSE))*$C6/100,0)</f>
        <v>6.5733333333333338E-2</v>
      </c>
      <c r="K6" s="55">
        <f>IFERROR((VLOOKUP($B6,'Tabela de alimentos'!$A$3:$K$936,9,FALSE))*$C6/100,0)</f>
        <v>10.614000000000001</v>
      </c>
      <c r="L6" s="55">
        <f>IFERROR((VLOOKUP($B6,'Tabela de alimentos'!$A$3:$K$936,10,FALSE))*$C6/100,0)</f>
        <v>1.7825333333333335</v>
      </c>
      <c r="M6" s="55">
        <f>IFERROR((VLOOKUP($B6,'Tabela de alimentos'!$A$3:$K$936,11,FALSE))*$C6/100,0)</f>
        <v>0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478.06339453822568</v>
      </c>
      <c r="E46" s="58">
        <f t="shared" si="0"/>
        <v>2000.1831993025728</v>
      </c>
      <c r="F46" s="57">
        <f t="shared" si="0"/>
        <v>12.393614513202627</v>
      </c>
      <c r="G46" s="57">
        <f t="shared" si="0"/>
        <v>13.484479716620244</v>
      </c>
      <c r="H46" s="57">
        <f t="shared" si="0"/>
        <v>76.543169822428808</v>
      </c>
      <c r="I46" s="58">
        <f t="shared" si="0"/>
        <v>98.617157969844442</v>
      </c>
      <c r="J46" s="59">
        <f t="shared" si="0"/>
        <v>2.3509193858414394</v>
      </c>
      <c r="K46" s="59">
        <f t="shared" si="0"/>
        <v>106.85199672828261</v>
      </c>
      <c r="L46" s="59">
        <f t="shared" si="0"/>
        <v>8.8962758145125065</v>
      </c>
      <c r="M46" s="59">
        <f t="shared" si="0"/>
        <v>611.29562198560279</v>
      </c>
      <c r="N46" s="89"/>
    </row>
    <row r="47" spans="1:14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8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0" t="s">
        <v>690</v>
      </c>
      <c r="C5" s="24">
        <v>100</v>
      </c>
      <c r="D5" s="53">
        <f>IFERROR((VLOOKUP($B5,'Tabela de alimentos'!$A$3:$K$936,2,FALSE))*$C5/100,0)</f>
        <v>335.66227326805512</v>
      </c>
      <c r="E5" s="56">
        <f>IFERROR((VLOOKUP($B5,'Tabela de alimentos'!$A$3:$K$936,3,FALSE))*$C5/100,0)</f>
        <v>1404.3362259250709</v>
      </c>
      <c r="F5" s="53">
        <f>IFERROR((VLOOKUP($B5,'Tabela de alimentos'!$A$3:$K$936,4,FALSE))*$C5/100,0)</f>
        <v>6.4031359684140092</v>
      </c>
      <c r="G5" s="53">
        <f>IFERROR((VLOOKUP($B5,'Tabela de alimentos'!$A$3:$K$936,5,FALSE))*$C5/100,0)</f>
        <v>3.1829966771598466</v>
      </c>
      <c r="H5" s="53">
        <f>IFERROR((VLOOKUP($B5,'Tabela de alimentos'!$A$3:$K$936,6,FALSE))*$C5/100,0)</f>
        <v>68.238335189916398</v>
      </c>
      <c r="I5" s="261">
        <f>IFERROR((VLOOKUP($B5,'Tabela de alimentos'!$A$3:$K$936,7,FALSE))*$C5/100,0)</f>
        <v>17.249091465547394</v>
      </c>
      <c r="J5" s="55">
        <f>IFERROR((VLOOKUP($B5,'Tabela de alimentos'!$A$3:$K$936,8,FALSE))*$C5/100,0)</f>
        <v>0.69894219788387546</v>
      </c>
      <c r="K5" s="55">
        <f>IFERROR((VLOOKUP($B5,'Tabela de alimentos'!$A$3:$K$936,9,FALSE))*$C5/100,0)</f>
        <v>0</v>
      </c>
      <c r="L5" s="55">
        <f>IFERROR((VLOOKUP($B5,'Tabela de alimentos'!$A$3:$K$936,10,FALSE))*$C5/100,0)</f>
        <v>1.7346974466596714</v>
      </c>
      <c r="M5" s="55">
        <f>IFERROR((VLOOKUP($B5,'Tabela de alimentos'!$A$3:$K$936,11,FALSE))*$C5/100,0)</f>
        <v>225.78366780342779</v>
      </c>
    </row>
    <row r="6" spans="1:13" ht="14.25" x14ac:dyDescent="0.2">
      <c r="A6" s="60"/>
      <c r="B6" s="270" t="s">
        <v>716</v>
      </c>
      <c r="C6" s="24">
        <v>100</v>
      </c>
      <c r="D6" s="53">
        <f>IFERROR((VLOOKUP($B6,'Tabela de alimentos'!$A$3:$K$936,2,FALSE))*$C6/100,0)</f>
        <v>97.491304132406583</v>
      </c>
      <c r="E6" s="56">
        <f>IFERROR((VLOOKUP($B6,'Tabela de alimentos'!$A$3:$K$936,3,FALSE))*$C6/100,0)</f>
        <v>407.90361648998919</v>
      </c>
      <c r="F6" s="53">
        <f>IFERROR((VLOOKUP($B6,'Tabela de alimentos'!$A$3:$K$936,4,FALSE))*$C6/100,0)</f>
        <v>14.51211065036693</v>
      </c>
      <c r="G6" s="53">
        <f>IFERROR((VLOOKUP($B6,'Tabela de alimentos'!$A$3:$K$936,5,FALSE))*$C6/100,0)</f>
        <v>3.8523885365380011</v>
      </c>
      <c r="H6" s="53">
        <f>IFERROR((VLOOKUP($B6,'Tabela de alimentos'!$A$3:$K$936,6,FALSE))*$C6/100,0)</f>
        <v>0.44803186652976507</v>
      </c>
      <c r="I6" s="56">
        <f>IFERROR((VLOOKUP($B6,'Tabela de alimentos'!$A$3:$K$936,7,FALSE))*$C6/100,0)</f>
        <v>310.39988139167781</v>
      </c>
      <c r="J6" s="55">
        <f>IFERROR((VLOOKUP($B6,'Tabela de alimentos'!$A$3:$K$936,8,FALSE))*$C6/100,0)</f>
        <v>0.52075699342756898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0.84406259324289745</v>
      </c>
      <c r="M6" s="55">
        <f>IFERROR((VLOOKUP($B6,'Tabela de alimentos'!$A$3:$K$936,11,FALSE))*$C6/100,0)</f>
        <v>329.51936846803784</v>
      </c>
    </row>
    <row r="7" spans="1:13" ht="14.25" x14ac:dyDescent="0.2">
      <c r="A7" s="60"/>
      <c r="B7" s="270" t="s">
        <v>702</v>
      </c>
      <c r="C7" s="24">
        <v>43</v>
      </c>
      <c r="D7" s="53">
        <f>IFERROR((VLOOKUP($B7,'Tabela de alimentos'!$A$3:$K$936,2,FALSE))*$C7/100,0)</f>
        <v>43.990630238193027</v>
      </c>
      <c r="E7" s="56">
        <f>IFERROR((VLOOKUP($B7,'Tabela de alimentos'!$A$3:$K$936,3,FALSE))*$C7/100,0)</f>
        <v>184.85793682879986</v>
      </c>
      <c r="F7" s="53">
        <f>IFERROR((VLOOKUP($B7,'Tabela de alimentos'!$A$3:$K$936,4,FALSE))*$C7/100,0)</f>
        <v>1.4516353206055219</v>
      </c>
      <c r="G7" s="53">
        <f>IFERROR((VLOOKUP($B7,'Tabela de alimentos'!$A$3:$K$936,5,FALSE))*$C7/100,0)</f>
        <v>2.4162640914478151</v>
      </c>
      <c r="H7" s="53">
        <f>IFERROR((VLOOKUP($B7,'Tabela de alimentos'!$A$3:$K$936,6,FALSE))*$C7/100,0)</f>
        <v>4.184666056187262</v>
      </c>
      <c r="I7" s="56">
        <f>IFERROR((VLOOKUP($B7,'Tabela de alimentos'!$A$3:$K$936,7,FALSE))*$C7/100,0)</f>
        <v>13.74381353566131</v>
      </c>
      <c r="J7" s="55">
        <f>IFERROR((VLOOKUP($B7,'Tabela de alimentos'!$A$3:$K$936,8,FALSE))*$C7/100,0)</f>
        <v>0.48552392070164285</v>
      </c>
      <c r="K7" s="55">
        <f>IFERROR((VLOOKUP($B7,'Tabela de alimentos'!$A$3:$K$936,9,FALSE))*$C7/100,0)</f>
        <v>88.933621824113331</v>
      </c>
      <c r="L7" s="55">
        <f>IFERROR((VLOOKUP($B7,'Tabela de alimentos'!$A$3:$K$936,10,FALSE))*$C7/100,0)</f>
        <v>1.7358137704453862</v>
      </c>
      <c r="M7" s="55">
        <f>IFERROR((VLOOKUP($B7,'Tabela de alimentos'!$A$3:$K$936,11,FALSE))*$C7/100,0)</f>
        <v>157.15422587777883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477.14420763865473</v>
      </c>
      <c r="E46" s="58">
        <f t="shared" si="0"/>
        <v>1997.09777924386</v>
      </c>
      <c r="F46" s="57">
        <f t="shared" si="0"/>
        <v>22.366881939386463</v>
      </c>
      <c r="G46" s="57">
        <f t="shared" si="0"/>
        <v>9.4516493051456631</v>
      </c>
      <c r="H46" s="57">
        <f t="shared" si="0"/>
        <v>72.871033112633427</v>
      </c>
      <c r="I46" s="57">
        <f t="shared" si="0"/>
        <v>341.39278639288653</v>
      </c>
      <c r="J46" s="59">
        <f t="shared" si="0"/>
        <v>1.7052231120130872</v>
      </c>
      <c r="K46" s="59">
        <f t="shared" si="0"/>
        <v>88.933621824113331</v>
      </c>
      <c r="L46" s="59">
        <f t="shared" si="0"/>
        <v>4.3145738103479552</v>
      </c>
      <c r="M46" s="59">
        <f t="shared" si="0"/>
        <v>712.45726214924446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8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713</v>
      </c>
      <c r="C5" s="22">
        <v>100</v>
      </c>
      <c r="D5" s="53">
        <f>IFERROR((VLOOKUP($B5,'Tabela de alimentos'!$A$3:$K$936,2,FALSE))*$C5/100,0)</f>
        <v>408.46188244015434</v>
      </c>
      <c r="E5" s="56">
        <f>IFERROR((VLOOKUP($B5,'Tabela de alimentos'!$A$3:$K$936,3,FALSE))*$C5/100,0)</f>
        <v>1709.0045161296064</v>
      </c>
      <c r="F5" s="54">
        <f>IFERROR((VLOOKUP($B5,'Tabela de alimentos'!$A$3:$K$936,4,FALSE))*$C5/100,0)</f>
        <v>9.7281467181467196</v>
      </c>
      <c r="G5" s="53">
        <f>IFERROR((VLOOKUP($B5,'Tabela de alimentos'!$A$3:$K$936,5,FALSE))*$C5/100,0)</f>
        <v>11.984607464607466</v>
      </c>
      <c r="H5" s="53">
        <f>IFERROR((VLOOKUP($B5,'Tabela de alimentos'!$A$3:$K$936,6,FALSE))*$C5/100,0)</f>
        <v>66.300772200772201</v>
      </c>
      <c r="I5" s="53">
        <f>IFERROR((VLOOKUP($B5,'Tabela de alimentos'!$A$3:$K$936,7,FALSE))*$C5/100,0)</f>
        <v>330.67210639210634</v>
      </c>
      <c r="J5" s="56">
        <f>IFERROR((VLOOKUP($B5,'Tabela de alimentos'!$A$3:$K$936,8,FALSE))*$C5/100,0)</f>
        <v>0.36522951522951513</v>
      </c>
      <c r="K5" s="55">
        <f>IFERROR((VLOOKUP($B5,'Tabela de alimentos'!$A$3:$K$936,9,FALSE))*$C5/100,0)</f>
        <v>131.03987129987129</v>
      </c>
      <c r="L5" s="55">
        <f>IFERROR((VLOOKUP($B5,'Tabela de alimentos'!$A$3:$K$936,10,FALSE))*$C5/100,0)</f>
        <v>4.858429858429858E-2</v>
      </c>
      <c r="M5" s="55">
        <f>IFERROR((VLOOKUP($B5,'Tabela de alimentos'!$A$3:$K$936,11,FALSE))*$C5/100,0)</f>
        <v>119.38610038610037</v>
      </c>
    </row>
    <row r="6" spans="1:13" ht="14.25" x14ac:dyDescent="0.2">
      <c r="A6" s="42"/>
      <c r="B6" s="270" t="s">
        <v>693</v>
      </c>
      <c r="C6" s="22">
        <v>70</v>
      </c>
      <c r="D6" s="53">
        <f>IFERROR((VLOOKUP($B6,'Tabela de alimentos'!$A$3:$K$936,2,FALSE))*$C6/100,0)</f>
        <v>68.774791521739132</v>
      </c>
      <c r="E6" s="56">
        <f>IFERROR((VLOOKUP($B6,'Tabela de alimentos'!$A$3:$K$936,3,FALSE))*$C6/100,0)</f>
        <v>287.75372772695658</v>
      </c>
      <c r="F6" s="54">
        <f>IFERROR((VLOOKUP($B6,'Tabela de alimentos'!$A$3:$K$936,4,FALSE))*$C6/100,0)</f>
        <v>0.88768115942029013</v>
      </c>
      <c r="G6" s="53">
        <f>IFERROR((VLOOKUP($B6,'Tabela de alimentos'!$A$3:$K$936,5,FALSE))*$C6/100,0)</f>
        <v>4.5499999999999999E-2</v>
      </c>
      <c r="H6" s="53">
        <f>IFERROR((VLOOKUP($B6,'Tabela de alimentos'!$A$3:$K$936,6,FALSE))*$C6/100,0)</f>
        <v>18.169818840579712</v>
      </c>
      <c r="I6" s="53">
        <f>IFERROR((VLOOKUP($B6,'Tabela de alimentos'!$A$3:$K$936,7,FALSE))*$C6/100,0)</f>
        <v>5.2943333333333342</v>
      </c>
      <c r="J6" s="56">
        <f>IFERROR((VLOOKUP($B6,'Tabela de alimentos'!$A$3:$K$936,8,FALSE))*$C6/100,0)</f>
        <v>0.26600000000000001</v>
      </c>
      <c r="K6" s="55">
        <f>IFERROR((VLOOKUP($B6,'Tabela de alimentos'!$A$3:$K$936,9,FALSE))*$C6/100,0)</f>
        <v>22.4</v>
      </c>
      <c r="L6" s="55">
        <f>IFERROR((VLOOKUP($B6,'Tabela de alimentos'!$A$3:$K$936,10,FALSE))*$C6/100,0)</f>
        <v>15.113</v>
      </c>
      <c r="M6" s="55">
        <f>IFERROR((VLOOKUP($B6,'Tabela de alimentos'!$A$3:$K$936,11,FALSE))*$C6/100,0)</f>
        <v>0</v>
      </c>
    </row>
    <row r="7" spans="1:13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477.23667396189347</v>
      </c>
      <c r="E46" s="58">
        <f t="shared" si="0"/>
        <v>1996.758243856563</v>
      </c>
      <c r="F46" s="63">
        <f t="shared" si="0"/>
        <v>10.615827877567011</v>
      </c>
      <c r="G46" s="57">
        <f t="shared" si="0"/>
        <v>12.030107464607466</v>
      </c>
      <c r="H46" s="57">
        <f t="shared" ref="H46:L46" si="1">SUM(H5:H45)</f>
        <v>84.470591041351909</v>
      </c>
      <c r="I46" s="57">
        <f t="shared" si="1"/>
        <v>335.96643972543967</v>
      </c>
      <c r="J46" s="58">
        <f t="shared" si="1"/>
        <v>0.63122951522951509</v>
      </c>
      <c r="K46" s="59">
        <f t="shared" si="1"/>
        <v>153.4398712998713</v>
      </c>
      <c r="L46" s="59">
        <f t="shared" si="1"/>
        <v>15.161584298584298</v>
      </c>
      <c r="M46" s="59">
        <f t="shared" si="0"/>
        <v>119.38610038610037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opLeftCell="B7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23" t="s">
        <v>430</v>
      </c>
      <c r="B1" s="324"/>
      <c r="C1" s="170" t="s">
        <v>31</v>
      </c>
      <c r="D1" s="318" t="s">
        <v>7</v>
      </c>
      <c r="E1" s="319"/>
      <c r="F1" s="320"/>
      <c r="G1" s="319" t="s">
        <v>32</v>
      </c>
      <c r="H1" s="319"/>
      <c r="I1" s="319"/>
      <c r="J1" s="318" t="s">
        <v>406</v>
      </c>
      <c r="K1" s="319"/>
      <c r="L1" s="320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25"/>
      <c r="B2" s="326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476.84024552477376</v>
      </c>
      <c r="D3" s="178">
        <f>Segunda!F46</f>
        <v>18.04607820786336</v>
      </c>
      <c r="E3" s="181">
        <f>D3*4</f>
        <v>72.18431283145344</v>
      </c>
      <c r="F3" s="187">
        <f>IFERROR(E3/C3,0)</f>
        <v>0.15138049589755773</v>
      </c>
      <c r="G3" s="180">
        <f>Segunda!G46</f>
        <v>11.442624419054781</v>
      </c>
      <c r="H3" s="175">
        <f>G3*9</f>
        <v>102.98361977149303</v>
      </c>
      <c r="I3" s="187">
        <f>IFERROR(H3/C3,0)</f>
        <v>0.21597090584952022</v>
      </c>
      <c r="J3" s="179">
        <f>Segunda!H46</f>
        <v>74.163149681662787</v>
      </c>
      <c r="K3" s="181">
        <f>J3*4</f>
        <v>296.65259872665115</v>
      </c>
      <c r="L3" s="188">
        <f>IFERROR(K3/C3,0)</f>
        <v>0.62212156274724273</v>
      </c>
      <c r="M3" s="196">
        <f>Segunda!I46</f>
        <v>74.56783938295581</v>
      </c>
      <c r="N3" s="197">
        <f>Segunda!J46</f>
        <v>1.2697028222127367</v>
      </c>
      <c r="O3" s="197">
        <f>Segunda!K46</f>
        <v>12.067282694307508</v>
      </c>
      <c r="P3" s="197">
        <f>Segunda!L46</f>
        <v>7.0078286583659155</v>
      </c>
    </row>
    <row r="4" spans="1:16" ht="15" x14ac:dyDescent="0.2">
      <c r="A4" s="91" t="s">
        <v>431</v>
      </c>
      <c r="B4" s="92"/>
      <c r="C4" s="196">
        <f>Terça!$D$46</f>
        <v>477.23269294161776</v>
      </c>
      <c r="D4" s="179">
        <f>Terça!F46</f>
        <v>15.983944089862156</v>
      </c>
      <c r="E4" s="182">
        <f t="shared" ref="E4:E7" si="0">D4*4</f>
        <v>63.935776359448624</v>
      </c>
      <c r="F4" s="188">
        <f t="shared" ref="F4:F7" si="1">IFERROR(E4/C4,0)</f>
        <v>0.13397191203593883</v>
      </c>
      <c r="G4" s="180">
        <f>Terça!G46</f>
        <v>7.5595680182503653</v>
      </c>
      <c r="H4" s="176">
        <f t="shared" ref="H4:H7" si="2">G4*9</f>
        <v>68.036112164253282</v>
      </c>
      <c r="I4" s="232">
        <f t="shared" ref="I4:I7" si="3">IFERROR(H4/C4,0)</f>
        <v>0.14256381251855366</v>
      </c>
      <c r="J4" s="179">
        <f>Terça!H46</f>
        <v>86.47397067197295</v>
      </c>
      <c r="K4" s="182">
        <f t="shared" ref="K4:K7" si="4">J4*4</f>
        <v>345.8958826878918</v>
      </c>
      <c r="L4" s="188">
        <f>IFERROR(K4/C4,0)</f>
        <v>0.72479502725561795</v>
      </c>
      <c r="M4" s="196">
        <f>Terça!I46</f>
        <v>33.677401828502418</v>
      </c>
      <c r="N4" s="197">
        <f>Terça!J46</f>
        <v>1.2906699062429952</v>
      </c>
      <c r="O4" s="197">
        <f>Terça!K46</f>
        <v>176.13912109403873</v>
      </c>
      <c r="P4" s="197">
        <f>Terça!L46</f>
        <v>66.915470337360503</v>
      </c>
    </row>
    <row r="5" spans="1:16" ht="15" x14ac:dyDescent="0.2">
      <c r="A5" s="91" t="s">
        <v>427</v>
      </c>
      <c r="B5" s="92"/>
      <c r="C5" s="196">
        <f>Quarta!$D$46</f>
        <v>478.06339453822568</v>
      </c>
      <c r="D5" s="179">
        <f>Quarta!F46</f>
        <v>12.393614513202627</v>
      </c>
      <c r="E5" s="182">
        <f t="shared" si="0"/>
        <v>49.574458052810506</v>
      </c>
      <c r="F5" s="188">
        <f t="shared" si="1"/>
        <v>0.10369850237267342</v>
      </c>
      <c r="G5" s="180">
        <f>Quarta!G46</f>
        <v>13.484479716620244</v>
      </c>
      <c r="H5" s="176">
        <f t="shared" si="2"/>
        <v>121.3603174495822</v>
      </c>
      <c r="I5" s="232">
        <f t="shared" si="3"/>
        <v>0.25385820967699774</v>
      </c>
      <c r="J5" s="179">
        <f>Quarta!H46</f>
        <v>76.543169822428808</v>
      </c>
      <c r="K5" s="182">
        <f t="shared" si="4"/>
        <v>306.17267928971523</v>
      </c>
      <c r="L5" s="188">
        <f>IFERROR(K5/C5,0)</f>
        <v>0.6404436792017002</v>
      </c>
      <c r="M5" s="196">
        <f>Quarta!I46</f>
        <v>98.617157969844442</v>
      </c>
      <c r="N5" s="197">
        <f>Quarta!J46</f>
        <v>2.3509193858414394</v>
      </c>
      <c r="O5" s="197">
        <f>Quarta!K46</f>
        <v>106.85199672828261</v>
      </c>
      <c r="P5" s="197">
        <f>Quarta!L46</f>
        <v>8.8962758145125065</v>
      </c>
    </row>
    <row r="6" spans="1:16" ht="15" x14ac:dyDescent="0.2">
      <c r="A6" s="91" t="s">
        <v>428</v>
      </c>
      <c r="B6" s="92"/>
      <c r="C6" s="196">
        <f>Quinta!$D$46</f>
        <v>477.14420763865473</v>
      </c>
      <c r="D6" s="179">
        <f>Quinta!F46</f>
        <v>22.366881939386463</v>
      </c>
      <c r="E6" s="182">
        <f t="shared" si="0"/>
        <v>89.467527757545852</v>
      </c>
      <c r="F6" s="188">
        <f t="shared" si="1"/>
        <v>0.18750626398738629</v>
      </c>
      <c r="G6" s="179">
        <f>Quinta!G46</f>
        <v>9.4516493051456631</v>
      </c>
      <c r="H6" s="176">
        <f t="shared" si="2"/>
        <v>85.06484374631097</v>
      </c>
      <c r="I6" s="232">
        <f t="shared" si="3"/>
        <v>0.17827910804427344</v>
      </c>
      <c r="J6" s="179">
        <f>Quinta!H46</f>
        <v>72.871033112633427</v>
      </c>
      <c r="K6" s="182">
        <f t="shared" si="4"/>
        <v>291.48413245053371</v>
      </c>
      <c r="L6" s="188">
        <f>IFERROR(K6/C6,0)</f>
        <v>0.61089315930934884</v>
      </c>
      <c r="M6" s="196">
        <f>Quinta!I46</f>
        <v>341.39278639288653</v>
      </c>
      <c r="N6" s="197">
        <f>Quinta!J46</f>
        <v>1.7052231120130872</v>
      </c>
      <c r="O6" s="197">
        <f>Quinta!K46</f>
        <v>88.933621824113331</v>
      </c>
      <c r="P6" s="197">
        <f>Quinta!L46</f>
        <v>4.3145738103479552</v>
      </c>
    </row>
    <row r="7" spans="1:16" ht="15" x14ac:dyDescent="0.2">
      <c r="A7" s="91" t="s">
        <v>429</v>
      </c>
      <c r="B7" s="92"/>
      <c r="C7" s="196">
        <f>Sexta!$D$46</f>
        <v>477.23667396189347</v>
      </c>
      <c r="D7" s="179">
        <f>Sexta!F46</f>
        <v>10.615827877567011</v>
      </c>
      <c r="E7" s="183">
        <f t="shared" si="0"/>
        <v>42.463311510268042</v>
      </c>
      <c r="F7" s="233">
        <f t="shared" si="1"/>
        <v>8.8977469308359702E-2</v>
      </c>
      <c r="G7" s="180">
        <f>Sexta!G46</f>
        <v>12.030107464607466</v>
      </c>
      <c r="H7" s="177">
        <f t="shared" si="2"/>
        <v>108.2709671814672</v>
      </c>
      <c r="I7" s="232">
        <f t="shared" si="3"/>
        <v>0.2268705929127996</v>
      </c>
      <c r="J7" s="179">
        <f>Sexta!H46</f>
        <v>84.470591041351909</v>
      </c>
      <c r="K7" s="183">
        <f t="shared" si="4"/>
        <v>337.88236416540764</v>
      </c>
      <c r="L7" s="188">
        <f>IFERROR(K7/C7,0)</f>
        <v>0.70799748342975621</v>
      </c>
      <c r="M7" s="196">
        <f>Sexta!I46</f>
        <v>335.96643972543967</v>
      </c>
      <c r="N7" s="197">
        <f>Sexta!J46</f>
        <v>0.63122951522951509</v>
      </c>
      <c r="O7" s="197">
        <f>Sexta!K46</f>
        <v>153.4398712998713</v>
      </c>
      <c r="P7" s="197">
        <f>Sexta!L46</f>
        <v>15.161584298584298</v>
      </c>
    </row>
    <row r="8" spans="1:16" ht="16.5" thickBot="1" x14ac:dyDescent="0.3">
      <c r="A8" s="94" t="s">
        <v>432</v>
      </c>
      <c r="B8" s="95"/>
      <c r="C8" s="198">
        <f>AVERAGE(C3:C7)</f>
        <v>477.30344292103308</v>
      </c>
      <c r="D8" s="172">
        <f>AVERAGE(D3:D7)</f>
        <v>15.881269325576323</v>
      </c>
      <c r="E8" s="174">
        <f t="shared" ref="E8:I8" si="5">AVERAGE(E3:E7)</f>
        <v>63.525077302305291</v>
      </c>
      <c r="F8" s="208">
        <f t="shared" si="5"/>
        <v>0.13310692872038318</v>
      </c>
      <c r="G8" s="173">
        <f t="shared" si="5"/>
        <v>10.793685784735704</v>
      </c>
      <c r="H8" s="174">
        <f t="shared" si="5"/>
        <v>97.143172062621332</v>
      </c>
      <c r="I8" s="209">
        <f t="shared" si="5"/>
        <v>0.20350852580042894</v>
      </c>
      <c r="J8" s="172">
        <f t="shared" ref="J8:P8" si="6">AVERAGE(J3:J7)</f>
        <v>78.904382866009968</v>
      </c>
      <c r="K8" s="174">
        <f t="shared" si="6"/>
        <v>315.61753146403987</v>
      </c>
      <c r="L8" s="208">
        <f t="shared" si="6"/>
        <v>0.66125018238873312</v>
      </c>
      <c r="M8" s="198">
        <f t="shared" si="6"/>
        <v>176.84432505992578</v>
      </c>
      <c r="N8" s="199">
        <f t="shared" si="6"/>
        <v>1.4495489483079547</v>
      </c>
      <c r="O8" s="199">
        <f t="shared" si="6"/>
        <v>107.48637872812269</v>
      </c>
      <c r="P8" s="199">
        <f t="shared" si="6"/>
        <v>20.459146583834233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27" t="s">
        <v>628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</row>
    <row r="11" spans="1:16" ht="25.15" customHeight="1" x14ac:dyDescent="0.2">
      <c r="A11" s="200"/>
      <c r="B11" s="201"/>
      <c r="C11" s="333" t="s">
        <v>655</v>
      </c>
      <c r="D11" s="333"/>
      <c r="E11" s="333"/>
      <c r="F11" s="333"/>
      <c r="G11" s="333"/>
      <c r="H11" s="333"/>
      <c r="I11" s="333"/>
      <c r="J11" s="333"/>
      <c r="K11" s="334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09" t="s">
        <v>433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</row>
    <row r="13" spans="1:16" ht="14.25" x14ac:dyDescent="0.2">
      <c r="A13" s="200"/>
      <c r="B13" s="202"/>
      <c r="C13" s="329" t="s">
        <v>404</v>
      </c>
      <c r="D13" s="329"/>
      <c r="E13" s="329"/>
      <c r="F13" s="329"/>
      <c r="G13" s="329"/>
      <c r="H13" s="329"/>
      <c r="I13" s="329"/>
      <c r="J13" s="329"/>
      <c r="K13" s="330"/>
      <c r="L13" s="97" t="s">
        <v>409</v>
      </c>
      <c r="M13" s="190">
        <f>$M$8/M23</f>
        <v>2.267234936665715</v>
      </c>
      <c r="N13" s="100">
        <f>$N$8/N23</f>
        <v>0.72477447415397733</v>
      </c>
      <c r="O13" s="100">
        <f>$O$8/O23</f>
        <v>0.71657585818748459</v>
      </c>
      <c r="P13" s="100">
        <f>$P$8/P23</f>
        <v>1.3639431055889488</v>
      </c>
    </row>
    <row r="14" spans="1:16" ht="14.25" x14ac:dyDescent="0.2">
      <c r="A14" s="200"/>
      <c r="B14" s="203"/>
      <c r="C14" s="331" t="s">
        <v>405</v>
      </c>
      <c r="D14" s="331"/>
      <c r="E14" s="331"/>
      <c r="F14" s="331"/>
      <c r="G14" s="331"/>
      <c r="H14" s="331"/>
      <c r="I14" s="331"/>
      <c r="J14" s="331"/>
      <c r="K14" s="332"/>
      <c r="L14" s="97" t="s">
        <v>410</v>
      </c>
      <c r="M14" s="190">
        <f>$M$8/M24</f>
        <v>0.9716721157138779</v>
      </c>
      <c r="N14" s="100">
        <f>$N$8/N24</f>
        <v>0.28990978966159092</v>
      </c>
      <c r="O14" s="100">
        <f>$O$8/O24</f>
        <v>0.30710393922320767</v>
      </c>
      <c r="P14" s="100">
        <f>$P$8/P24</f>
        <v>0.58454704525240664</v>
      </c>
    </row>
    <row r="15" spans="1:16" ht="15.6" customHeight="1" x14ac:dyDescent="0.25">
      <c r="A15" s="309" t="s">
        <v>434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</row>
    <row r="16" spans="1:16" ht="14.25" x14ac:dyDescent="0.2">
      <c r="A16" s="204"/>
      <c r="B16" s="205"/>
      <c r="C16" s="329" t="s">
        <v>404</v>
      </c>
      <c r="D16" s="329"/>
      <c r="E16" s="329"/>
      <c r="F16" s="329"/>
      <c r="G16" s="329"/>
      <c r="H16" s="329"/>
      <c r="I16" s="329"/>
      <c r="J16" s="329"/>
      <c r="K16" s="330"/>
      <c r="L16" s="192" t="s">
        <v>409</v>
      </c>
      <c r="M16" s="193">
        <f>$M$8/M28</f>
        <v>1.1789621670661719</v>
      </c>
      <c r="N16" s="194">
        <f>$N$8/N28</f>
        <v>1.4495489483079547</v>
      </c>
      <c r="O16" s="194">
        <f>$O$8/O28</f>
        <v>1.7061329956844871</v>
      </c>
      <c r="P16" s="194">
        <f>$P$8/P28</f>
        <v>5.1147866459585583</v>
      </c>
    </row>
    <row r="17" spans="1:16" ht="14.25" x14ac:dyDescent="0.2">
      <c r="A17" s="206"/>
      <c r="B17" s="207"/>
      <c r="C17" s="331" t="s">
        <v>405</v>
      </c>
      <c r="D17" s="331"/>
      <c r="E17" s="331"/>
      <c r="F17" s="331"/>
      <c r="G17" s="331"/>
      <c r="H17" s="331"/>
      <c r="I17" s="331"/>
      <c r="J17" s="331"/>
      <c r="K17" s="332"/>
      <c r="L17" s="98" t="s">
        <v>410</v>
      </c>
      <c r="M17" s="191">
        <f>$M$8/M29</f>
        <v>0.50526950017121652</v>
      </c>
      <c r="N17" s="101">
        <f>$N$8/N29</f>
        <v>0.72477447415397733</v>
      </c>
      <c r="O17" s="101">
        <f>$O$8/O29</f>
        <v>0.73119985529335163</v>
      </c>
      <c r="P17" s="101">
        <f>$P$8/P29</f>
        <v>2.2732385093149148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21" t="s">
        <v>436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</row>
    <row r="20" spans="1:16" ht="15" x14ac:dyDescent="0.25">
      <c r="A20" s="322" t="s">
        <v>433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</row>
    <row r="21" spans="1:16" x14ac:dyDescent="0.2">
      <c r="A21" s="305" t="s">
        <v>402</v>
      </c>
      <c r="B21" s="307" t="s">
        <v>407</v>
      </c>
      <c r="C21" s="307" t="s">
        <v>656</v>
      </c>
      <c r="D21" s="313" t="s">
        <v>657</v>
      </c>
      <c r="E21" s="314"/>
      <c r="F21" s="315"/>
      <c r="G21" s="313" t="s">
        <v>658</v>
      </c>
      <c r="H21" s="314"/>
      <c r="I21" s="315"/>
      <c r="J21" s="313" t="s">
        <v>659</v>
      </c>
      <c r="K21" s="314"/>
      <c r="L21" s="315"/>
      <c r="M21" s="316" t="s">
        <v>411</v>
      </c>
      <c r="N21" s="316" t="s">
        <v>412</v>
      </c>
      <c r="O21" s="316" t="s">
        <v>413</v>
      </c>
      <c r="P21" s="316" t="s">
        <v>414</v>
      </c>
    </row>
    <row r="22" spans="1:16" x14ac:dyDescent="0.2">
      <c r="A22" s="306"/>
      <c r="B22" s="308"/>
      <c r="C22" s="308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17"/>
      <c r="N22" s="317"/>
      <c r="O22" s="317"/>
      <c r="P22" s="317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09" t="s">
        <v>434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</row>
    <row r="26" spans="1:16" x14ac:dyDescent="0.2">
      <c r="A26" s="305" t="s">
        <v>402</v>
      </c>
      <c r="B26" s="307" t="s">
        <v>407</v>
      </c>
      <c r="C26" s="311" t="s">
        <v>656</v>
      </c>
      <c r="D26" s="313" t="s">
        <v>657</v>
      </c>
      <c r="E26" s="314"/>
      <c r="F26" s="315"/>
      <c r="G26" s="313" t="s">
        <v>658</v>
      </c>
      <c r="H26" s="314"/>
      <c r="I26" s="315"/>
      <c r="J26" s="314" t="s">
        <v>659</v>
      </c>
      <c r="K26" s="314"/>
      <c r="L26" s="315"/>
      <c r="M26" s="316" t="s">
        <v>411</v>
      </c>
      <c r="N26" s="316" t="s">
        <v>412</v>
      </c>
      <c r="O26" s="316" t="s">
        <v>413</v>
      </c>
      <c r="P26" s="316" t="s">
        <v>414</v>
      </c>
    </row>
    <row r="27" spans="1:16" x14ac:dyDescent="0.2">
      <c r="A27" s="306"/>
      <c r="B27" s="308"/>
      <c r="C27" s="312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17"/>
      <c r="N27" s="317"/>
      <c r="O27" s="317"/>
      <c r="P27" s="317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  <mergeCell ref="D21:F21"/>
    <mergeCell ref="G21:I21"/>
    <mergeCell ref="J21:L21"/>
    <mergeCell ref="M21:M22"/>
    <mergeCell ref="N21:N22"/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23" t="s">
        <v>430</v>
      </c>
      <c r="B1" s="324"/>
      <c r="C1" s="170" t="s">
        <v>31</v>
      </c>
      <c r="D1" s="318" t="s">
        <v>7</v>
      </c>
      <c r="E1" s="319"/>
      <c r="F1" s="320"/>
      <c r="G1" s="319" t="s">
        <v>32</v>
      </c>
      <c r="H1" s="319"/>
      <c r="I1" s="319"/>
      <c r="J1" s="318" t="s">
        <v>406</v>
      </c>
      <c r="K1" s="319"/>
      <c r="L1" s="320"/>
      <c r="M1" s="243" t="s">
        <v>631</v>
      </c>
    </row>
    <row r="2" spans="1:13" ht="14.45" customHeight="1" x14ac:dyDescent="0.2">
      <c r="A2" s="325"/>
      <c r="B2" s="326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476.84024552477376</v>
      </c>
      <c r="D3" s="178">
        <f>Segunda!F46</f>
        <v>18.04607820786336</v>
      </c>
      <c r="E3" s="181">
        <f>D3*4</f>
        <v>72.18431283145344</v>
      </c>
      <c r="F3" s="187">
        <f>IFERROR(E3/C3,0)</f>
        <v>0.15138049589755773</v>
      </c>
      <c r="G3" s="180">
        <f>Segunda!G46</f>
        <v>11.442624419054781</v>
      </c>
      <c r="H3" s="175">
        <f>G3*9</f>
        <v>102.98361977149303</v>
      </c>
      <c r="I3" s="187">
        <f>IFERROR(H3/C3,0)</f>
        <v>0.21597090584952022</v>
      </c>
      <c r="J3" s="179">
        <f>Segunda!H46</f>
        <v>74.163149681662787</v>
      </c>
      <c r="K3" s="181">
        <f>J3*4</f>
        <v>296.65259872665115</v>
      </c>
      <c r="L3" s="188">
        <f>IFERROR(K3/C3,0)</f>
        <v>0.62212156274724273</v>
      </c>
      <c r="M3" s="197">
        <f>Segunda!M46</f>
        <v>590.12351883057818</v>
      </c>
    </row>
    <row r="4" spans="1:13" ht="15" x14ac:dyDescent="0.2">
      <c r="A4" s="91" t="s">
        <v>431</v>
      </c>
      <c r="B4" s="92"/>
      <c r="C4" s="196">
        <f>Terça!$D$46</f>
        <v>477.23269294161776</v>
      </c>
      <c r="D4" s="179">
        <f>Terça!F46</f>
        <v>15.983944089862156</v>
      </c>
      <c r="E4" s="182">
        <f t="shared" ref="E4:E7" si="0">D4*4</f>
        <v>63.935776359448624</v>
      </c>
      <c r="F4" s="188">
        <f t="shared" ref="F4:F7" si="1">IFERROR(E4/C4,0)</f>
        <v>0.13397191203593883</v>
      </c>
      <c r="G4" s="180">
        <f>Terça!G46</f>
        <v>7.5595680182503653</v>
      </c>
      <c r="H4" s="176">
        <f t="shared" ref="H4:H7" si="2">G4*9</f>
        <v>68.036112164253282</v>
      </c>
      <c r="I4" s="232">
        <f t="shared" ref="I4:I7" si="3">IFERROR(H4/C4,0)</f>
        <v>0.14256381251855366</v>
      </c>
      <c r="J4" s="179">
        <f>Terça!H46</f>
        <v>86.47397067197295</v>
      </c>
      <c r="K4" s="182">
        <f t="shared" ref="K4:K7" si="4">J4*4</f>
        <v>345.8958826878918</v>
      </c>
      <c r="L4" s="188">
        <f>IFERROR(K4/C4,0)</f>
        <v>0.72479502725561795</v>
      </c>
      <c r="M4" s="197">
        <f>Terça!M46</f>
        <v>392.29150605885496</v>
      </c>
    </row>
    <row r="5" spans="1:13" ht="15" x14ac:dyDescent="0.2">
      <c r="A5" s="91" t="s">
        <v>427</v>
      </c>
      <c r="B5" s="92"/>
      <c r="C5" s="196">
        <f>Quarta!$D$46</f>
        <v>478.06339453822568</v>
      </c>
      <c r="D5" s="179">
        <f>Quarta!F46</f>
        <v>12.393614513202627</v>
      </c>
      <c r="E5" s="182">
        <f t="shared" si="0"/>
        <v>49.574458052810506</v>
      </c>
      <c r="F5" s="188">
        <f t="shared" si="1"/>
        <v>0.10369850237267342</v>
      </c>
      <c r="G5" s="180">
        <f>Quarta!G46</f>
        <v>13.484479716620244</v>
      </c>
      <c r="H5" s="176">
        <f t="shared" si="2"/>
        <v>121.3603174495822</v>
      </c>
      <c r="I5" s="232">
        <f t="shared" si="3"/>
        <v>0.25385820967699774</v>
      </c>
      <c r="J5" s="179">
        <f>Quarta!H46</f>
        <v>76.543169822428808</v>
      </c>
      <c r="K5" s="182">
        <f t="shared" si="4"/>
        <v>306.17267928971523</v>
      </c>
      <c r="L5" s="188">
        <f>IFERROR(K5/C5,0)</f>
        <v>0.6404436792017002</v>
      </c>
      <c r="M5" s="197">
        <f>Quarta!M46</f>
        <v>611.29562198560279</v>
      </c>
    </row>
    <row r="6" spans="1:13" ht="15" x14ac:dyDescent="0.2">
      <c r="A6" s="91" t="s">
        <v>428</v>
      </c>
      <c r="B6" s="92"/>
      <c r="C6" s="196">
        <f>Quinta!$D$46</f>
        <v>477.14420763865473</v>
      </c>
      <c r="D6" s="179">
        <f>Quinta!F46</f>
        <v>22.366881939386463</v>
      </c>
      <c r="E6" s="182">
        <f t="shared" si="0"/>
        <v>89.467527757545852</v>
      </c>
      <c r="F6" s="188">
        <f t="shared" si="1"/>
        <v>0.18750626398738629</v>
      </c>
      <c r="G6" s="179">
        <f>Quinta!G46</f>
        <v>9.4516493051456631</v>
      </c>
      <c r="H6" s="176">
        <f t="shared" si="2"/>
        <v>85.06484374631097</v>
      </c>
      <c r="I6" s="232">
        <f t="shared" si="3"/>
        <v>0.17827910804427344</v>
      </c>
      <c r="J6" s="179">
        <f>Quinta!H46</f>
        <v>72.871033112633427</v>
      </c>
      <c r="K6" s="182">
        <f t="shared" si="4"/>
        <v>291.48413245053371</v>
      </c>
      <c r="L6" s="188">
        <f>IFERROR(K6/C6,0)</f>
        <v>0.61089315930934884</v>
      </c>
      <c r="M6" s="197">
        <f>Quinta!M46</f>
        <v>712.45726214924446</v>
      </c>
    </row>
    <row r="7" spans="1:13" ht="15" x14ac:dyDescent="0.2">
      <c r="A7" s="91" t="s">
        <v>429</v>
      </c>
      <c r="B7" s="92"/>
      <c r="C7" s="196">
        <f>Sexta!$D$46</f>
        <v>477.23667396189347</v>
      </c>
      <c r="D7" s="179">
        <f>Sexta!F46</f>
        <v>10.615827877567011</v>
      </c>
      <c r="E7" s="183">
        <f t="shared" si="0"/>
        <v>42.463311510268042</v>
      </c>
      <c r="F7" s="233">
        <f t="shared" si="1"/>
        <v>8.8977469308359702E-2</v>
      </c>
      <c r="G7" s="180">
        <f>Sexta!G46</f>
        <v>12.030107464607466</v>
      </c>
      <c r="H7" s="177">
        <f t="shared" si="2"/>
        <v>108.2709671814672</v>
      </c>
      <c r="I7" s="232">
        <f t="shared" si="3"/>
        <v>0.2268705929127996</v>
      </c>
      <c r="J7" s="179">
        <f>Sexta!H46</f>
        <v>84.470591041351909</v>
      </c>
      <c r="K7" s="183">
        <f t="shared" si="4"/>
        <v>337.88236416540764</v>
      </c>
      <c r="L7" s="188">
        <f>IFERROR(K7/C7,0)</f>
        <v>0.70799748342975621</v>
      </c>
      <c r="M7" s="197">
        <f>Sexta!M46</f>
        <v>119.38610038610037</v>
      </c>
    </row>
    <row r="8" spans="1:13" ht="16.5" thickBot="1" x14ac:dyDescent="0.3">
      <c r="A8" s="94" t="s">
        <v>432</v>
      </c>
      <c r="B8" s="95"/>
      <c r="C8" s="198">
        <f>AVERAGE(C3:C7)</f>
        <v>477.30344292103308</v>
      </c>
      <c r="D8" s="172">
        <f>AVERAGE(D3:D7)</f>
        <v>15.881269325576323</v>
      </c>
      <c r="E8" s="174">
        <f t="shared" ref="E8:I8" si="5">AVERAGE(E3:E7)</f>
        <v>63.525077302305291</v>
      </c>
      <c r="F8" s="208">
        <f t="shared" si="5"/>
        <v>0.13310692872038318</v>
      </c>
      <c r="G8" s="173">
        <f t="shared" si="5"/>
        <v>10.793685784735704</v>
      </c>
      <c r="H8" s="174">
        <f t="shared" si="5"/>
        <v>97.143172062621332</v>
      </c>
      <c r="I8" s="208">
        <f t="shared" si="5"/>
        <v>0.20350852580042894</v>
      </c>
      <c r="J8" s="172">
        <f>AVERAGE(J3:J7)</f>
        <v>78.904382866009968</v>
      </c>
      <c r="K8" s="174">
        <f>AVERAGE(K3:K7)</f>
        <v>315.61753146403987</v>
      </c>
      <c r="L8" s="208">
        <f>AVERAGE(L3:L7)</f>
        <v>0.66125018238873312</v>
      </c>
      <c r="M8" s="199">
        <f>AVERAGE(M3:M7)</f>
        <v>485.11080188207615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8" t="s">
        <v>436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9"/>
    </row>
    <row r="12" spans="1:13" ht="15" x14ac:dyDescent="0.25">
      <c r="A12" s="335" t="s">
        <v>668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7"/>
    </row>
    <row r="13" spans="1:13" x14ac:dyDescent="0.2">
      <c r="A13" s="305" t="s">
        <v>402</v>
      </c>
      <c r="B13" s="307" t="s">
        <v>407</v>
      </c>
      <c r="C13" s="311" t="s">
        <v>656</v>
      </c>
      <c r="D13" s="313" t="s">
        <v>657</v>
      </c>
      <c r="E13" s="314"/>
      <c r="F13" s="315"/>
      <c r="G13" s="313" t="s">
        <v>658</v>
      </c>
      <c r="H13" s="314"/>
      <c r="I13" s="315"/>
      <c r="J13" s="313" t="s">
        <v>659</v>
      </c>
      <c r="K13" s="314"/>
      <c r="L13" s="315"/>
      <c r="M13" s="316" t="s">
        <v>415</v>
      </c>
    </row>
    <row r="14" spans="1:13" x14ac:dyDescent="0.2">
      <c r="A14" s="306"/>
      <c r="B14" s="308"/>
      <c r="C14" s="312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17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5" t="s">
        <v>667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7"/>
    </row>
    <row r="19" spans="1:13" x14ac:dyDescent="0.2">
      <c r="A19" s="305" t="s">
        <v>402</v>
      </c>
      <c r="B19" s="307" t="s">
        <v>407</v>
      </c>
      <c r="C19" s="311" t="s">
        <v>656</v>
      </c>
      <c r="D19" s="313" t="s">
        <v>657</v>
      </c>
      <c r="E19" s="314"/>
      <c r="F19" s="315"/>
      <c r="G19" s="313" t="s">
        <v>658</v>
      </c>
      <c r="H19" s="314"/>
      <c r="I19" s="315"/>
      <c r="J19" s="313" t="s">
        <v>659</v>
      </c>
      <c r="K19" s="314"/>
      <c r="L19" s="315"/>
      <c r="M19" s="316" t="s">
        <v>415</v>
      </c>
    </row>
    <row r="20" spans="1:13" x14ac:dyDescent="0.2">
      <c r="A20" s="306"/>
      <c r="B20" s="308"/>
      <c r="C20" s="312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17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5" t="s">
        <v>669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7"/>
    </row>
    <row r="25" spans="1:13" ht="18" customHeight="1" x14ac:dyDescent="0.2">
      <c r="A25" s="305" t="s">
        <v>402</v>
      </c>
      <c r="B25" s="307" t="s">
        <v>407</v>
      </c>
      <c r="C25" s="311" t="s">
        <v>656</v>
      </c>
      <c r="D25" s="313" t="s">
        <v>657</v>
      </c>
      <c r="E25" s="314"/>
      <c r="F25" s="315"/>
      <c r="G25" s="313" t="s">
        <v>658</v>
      </c>
      <c r="H25" s="314"/>
      <c r="I25" s="315"/>
      <c r="J25" s="313" t="s">
        <v>659</v>
      </c>
      <c r="K25" s="314"/>
      <c r="L25" s="315"/>
      <c r="M25" s="316" t="s">
        <v>415</v>
      </c>
    </row>
    <row r="26" spans="1:13" x14ac:dyDescent="0.2">
      <c r="A26" s="306"/>
      <c r="B26" s="308"/>
      <c r="C26" s="312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17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5" t="s">
        <v>435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7"/>
    </row>
    <row r="31" spans="1:13" x14ac:dyDescent="0.2">
      <c r="A31" s="305" t="s">
        <v>402</v>
      </c>
      <c r="B31" s="307" t="s">
        <v>407</v>
      </c>
      <c r="C31" s="311" t="s">
        <v>656</v>
      </c>
      <c r="D31" s="313" t="s">
        <v>657</v>
      </c>
      <c r="E31" s="314"/>
      <c r="F31" s="315"/>
      <c r="G31" s="313" t="s">
        <v>658</v>
      </c>
      <c r="H31" s="314"/>
      <c r="I31" s="315"/>
      <c r="J31" s="313" t="s">
        <v>659</v>
      </c>
      <c r="K31" s="314"/>
      <c r="L31" s="315"/>
      <c r="M31" s="316" t="s">
        <v>415</v>
      </c>
    </row>
    <row r="32" spans="1:13" x14ac:dyDescent="0.2">
      <c r="A32" s="306"/>
      <c r="B32" s="308"/>
      <c r="C32" s="312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17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5" t="s">
        <v>670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7"/>
    </row>
    <row r="37" spans="1:13" x14ac:dyDescent="0.2">
      <c r="A37" s="305" t="s">
        <v>402</v>
      </c>
      <c r="B37" s="307" t="s">
        <v>407</v>
      </c>
      <c r="C37" s="311" t="s">
        <v>656</v>
      </c>
      <c r="D37" s="313" t="s">
        <v>657</v>
      </c>
      <c r="E37" s="314"/>
      <c r="F37" s="315"/>
      <c r="G37" s="313" t="s">
        <v>658</v>
      </c>
      <c r="H37" s="314"/>
      <c r="I37" s="315"/>
      <c r="J37" s="313" t="s">
        <v>659</v>
      </c>
      <c r="K37" s="314"/>
      <c r="L37" s="315"/>
      <c r="M37" s="316" t="s">
        <v>415</v>
      </c>
    </row>
    <row r="38" spans="1:13" x14ac:dyDescent="0.2">
      <c r="A38" s="306"/>
      <c r="B38" s="308"/>
      <c r="C38" s="312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17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5" t="s">
        <v>671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7"/>
    </row>
    <row r="43" spans="1:13" x14ac:dyDescent="0.2">
      <c r="A43" s="305" t="s">
        <v>402</v>
      </c>
      <c r="B43" s="307" t="s">
        <v>407</v>
      </c>
      <c r="C43" s="311" t="s">
        <v>656</v>
      </c>
      <c r="D43" s="313" t="s">
        <v>657</v>
      </c>
      <c r="E43" s="314"/>
      <c r="F43" s="315"/>
      <c r="G43" s="313" t="s">
        <v>658</v>
      </c>
      <c r="H43" s="314"/>
      <c r="I43" s="315"/>
      <c r="J43" s="313" t="s">
        <v>659</v>
      </c>
      <c r="K43" s="314"/>
      <c r="L43" s="315"/>
      <c r="M43" s="316" t="s">
        <v>415</v>
      </c>
    </row>
    <row r="44" spans="1:13" x14ac:dyDescent="0.2">
      <c r="A44" s="306"/>
      <c r="B44" s="308"/>
      <c r="C44" s="312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17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A11:M11"/>
    <mergeCell ref="A1:B2"/>
    <mergeCell ref="D1:F1"/>
    <mergeCell ref="G1:I1"/>
    <mergeCell ref="J1:L1"/>
    <mergeCell ref="M13:M14"/>
    <mergeCell ref="A13:A14"/>
    <mergeCell ref="B13:B14"/>
    <mergeCell ref="C13:C14"/>
    <mergeCell ref="D13:F13"/>
    <mergeCell ref="G13:I13"/>
    <mergeCell ref="J13:L13"/>
    <mergeCell ref="M19:M20"/>
    <mergeCell ref="A19:A20"/>
    <mergeCell ref="B19:B20"/>
    <mergeCell ref="C19:C20"/>
    <mergeCell ref="D19:F19"/>
    <mergeCell ref="G19:I19"/>
    <mergeCell ref="J19:L19"/>
    <mergeCell ref="M25:M26"/>
    <mergeCell ref="A25:A26"/>
    <mergeCell ref="B25:B26"/>
    <mergeCell ref="C25:C26"/>
    <mergeCell ref="D25:F25"/>
    <mergeCell ref="G25:I25"/>
    <mergeCell ref="J25:L25"/>
    <mergeCell ref="A31:A32"/>
    <mergeCell ref="B31:B32"/>
    <mergeCell ref="C31:C32"/>
    <mergeCell ref="D31:F31"/>
    <mergeCell ref="G31:I31"/>
    <mergeCell ref="C37:C38"/>
    <mergeCell ref="D37:F37"/>
    <mergeCell ref="G37:I37"/>
    <mergeCell ref="J37:L37"/>
    <mergeCell ref="M31:M32"/>
    <mergeCell ref="J31:L31"/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2021-08-05T14:24:05Z</dcterms:modified>
</cp:coreProperties>
</file>