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B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técnica'!$A$1:$P$63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1" l="1"/>
  <c r="G6" i="11" l="1"/>
  <c r="O6" i="11"/>
  <c r="J6" i="11"/>
  <c r="M6" i="11"/>
  <c r="H6" i="11"/>
  <c r="N6" i="11"/>
  <c r="K6" i="11"/>
  <c r="I6" i="11"/>
  <c r="L6" i="11"/>
  <c r="P8" i="11"/>
  <c r="G8" i="11" l="1"/>
  <c r="N8" i="11"/>
  <c r="H8" i="11"/>
  <c r="L8" i="11"/>
  <c r="O8" i="11"/>
  <c r="J8" i="11"/>
  <c r="K8" i="11"/>
  <c r="I8" i="11"/>
  <c r="M8" i="11"/>
  <c r="L7" i="11" l="1"/>
  <c r="P9" i="11" l="1"/>
  <c r="N9" i="11"/>
  <c r="O9" i="11"/>
  <c r="J7" i="11"/>
  <c r="K7" i="11"/>
  <c r="G7" i="11"/>
  <c r="I7" i="11"/>
  <c r="N7" i="11"/>
  <c r="O7" i="11"/>
  <c r="P7" i="11"/>
  <c r="M7" i="11"/>
  <c r="H7" i="11"/>
  <c r="G13" i="11" l="1"/>
  <c r="G11" i="11"/>
  <c r="G12" i="11"/>
  <c r="G14" i="11"/>
  <c r="G15" i="11"/>
  <c r="G16" i="11"/>
  <c r="G17" i="11"/>
  <c r="G18" i="11"/>
  <c r="G9" i="11" l="1"/>
  <c r="G10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10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O10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N10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M9" i="11"/>
  <c r="M10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L9" i="11"/>
  <c r="L10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K9" i="11"/>
  <c r="K10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52" i="11"/>
  <c r="E10" i="13"/>
  <c r="F53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J9" i="11"/>
  <c r="J10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I9" i="11"/>
  <c r="I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H9" i="11"/>
  <c r="H10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53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I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L4" i="36" l="1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K5" i="11" s="1"/>
  <c r="O5" i="11" l="1"/>
  <c r="G5" i="11"/>
  <c r="J5" i="11"/>
  <c r="M5" i="11"/>
  <c r="P5" i="11"/>
  <c r="L5" i="11"/>
  <c r="I5" i="11"/>
  <c r="H5" i="11"/>
  <c r="N5" i="11"/>
  <c r="C53" i="11"/>
  <c r="B56" i="11" s="1"/>
  <c r="J11" i="11"/>
  <c r="N11" i="11"/>
  <c r="M11" i="11"/>
  <c r="L11" i="11"/>
  <c r="H11" i="11"/>
  <c r="I11" i="11"/>
  <c r="K11" i="11"/>
  <c r="K53" i="11" s="1"/>
  <c r="O11" i="11"/>
  <c r="P11" i="11"/>
  <c r="O53" i="11" l="1"/>
  <c r="O54" i="11" s="1"/>
  <c r="P53" i="11"/>
  <c r="P54" i="11" s="1"/>
  <c r="N53" i="11"/>
  <c r="N54" i="11" s="1"/>
  <c r="K54" i="11"/>
  <c r="L53" i="11"/>
  <c r="L54" i="11" s="1"/>
  <c r="J53" i="11"/>
  <c r="J54" i="11" s="1"/>
  <c r="G53" i="11"/>
  <c r="G54" i="11" s="1"/>
  <c r="I53" i="11"/>
  <c r="I54" i="11" s="1"/>
  <c r="M53" i="11"/>
  <c r="M54" i="11" s="1"/>
  <c r="H53" i="11"/>
  <c r="H54" i="11" s="1"/>
</calcChain>
</file>

<file path=xl/sharedStrings.xml><?xml version="1.0" encoding="utf-8"?>
<sst xmlns="http://schemas.openxmlformats.org/spreadsheetml/2006/main" count="1150" uniqueCount="729">
  <si>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</si>
  <si>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</si>
  <si>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</si>
  <si>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</si>
  <si>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</si>
  <si>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</si>
  <si>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</si>
  <si>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</si>
  <si>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</si>
  <si>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</si>
  <si>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</si>
  <si>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</si>
  <si>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</si>
  <si>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</si>
  <si>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</si>
  <si>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</si>
  <si>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</si>
  <si>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</si>
  <si>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</si>
  <si>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</si>
  <si>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</si>
  <si>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</si>
  <si>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</si>
  <si>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</si>
  <si>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</si>
  <si>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</si>
  <si>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</si>
  <si>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</si>
  <si>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</si>
  <si>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</si>
  <si>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</si>
  <si>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</si>
  <si>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</si>
  <si>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</si>
  <si>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</si>
  <si>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</si>
  <si>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</si>
  <si>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</si>
  <si>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</si>
  <si>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</si>
  <si>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</si>
  <si>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</si>
  <si>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</si>
  <si>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</si>
  <si>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</si>
  <si>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</si>
  <si>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</si>
  <si>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</si>
  <si>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</si>
  <si>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</si>
  <si>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</si>
  <si>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</si>
  <si>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</si>
  <si>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</si>
  <si>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</si>
  <si>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</si>
  <si>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</si>
  <si>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</si>
  <si>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</si>
  <si>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</si>
  <si>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</si>
  <si>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</si>
  <si>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</si>
  <si>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</si>
  <si>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</si>
  <si>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</si>
  <si>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</si>
  <si>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</si>
  <si>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</si>
  <si>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</si>
  <si>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</si>
  <si>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</si>
  <si>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</si>
  <si>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</si>
  <si>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</si>
  <si>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</si>
  <si>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</si>
  <si>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</si>
  <si>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</si>
  <si>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</si>
  <si>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</si>
  <si>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</si>
  <si>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</si>
  <si>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</si>
  <si>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</si>
  <si>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</si>
  <si>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</si>
  <si>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</si>
  <si>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</si>
  <si>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</si>
  <si>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</si>
  <si>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</si>
  <si>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</si>
  <si>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</si>
  <si>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</si>
  <si>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</si>
  <si>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</si>
  <si>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</si>
  <si>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</si>
  <si>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</si>
  <si>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</si>
  <si>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</si>
  <si>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</si>
  <si>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</si>
  <si>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</si>
  <si>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</si>
  <si>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</si>
  <si>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</si>
  <si>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</si>
  <si>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</si>
  <si>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</si>
  <si>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</si>
  <si>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</si>
  <si>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</si>
  <si>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</si>
  <si>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</si>
  <si>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</si>
  <si>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</si>
  <si>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</si>
  <si>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</si>
  <si>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</si>
  <si>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</si>
  <si>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</si>
  <si>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</si>
  <si>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</si>
  <si>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</si>
  <si>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</si>
  <si>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</si>
  <si>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</si>
  <si>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</si>
  <si>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</si>
  <si>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</si>
  <si>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</si>
  <si>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</si>
  <si>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</si>
  <si>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</si>
  <si>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</si>
  <si>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</si>
  <si>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</si>
  <si>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</si>
  <si>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</si>
  <si>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</si>
  <si>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</si>
  <si>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</si>
  <si>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</si>
  <si>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</si>
  <si>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</si>
  <si>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</si>
  <si>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</si>
  <si>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</si>
  <si>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</si>
  <si>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</si>
  <si>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</si>
  <si>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</si>
  <si>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</si>
  <si>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</si>
  <si>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</si>
  <si>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</si>
  <si>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</si>
  <si>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</si>
  <si>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</si>
  <si>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</si>
  <si>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</si>
  <si>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</si>
  <si>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</si>
  <si>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</si>
  <si>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</si>
  <si>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</si>
  <si>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</si>
  <si>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</si>
  <si>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</si>
  <si>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</si>
  <si>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</si>
  <si>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</si>
  <si>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</si>
  <si>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</si>
  <si>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</si>
  <si>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</si>
  <si>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</si>
  <si>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</si>
  <si>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</si>
  <si>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</si>
  <si>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</si>
  <si>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</si>
  <si>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</si>
  <si>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</si>
  <si>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</si>
  <si>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</si>
  <si>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</si>
  <si>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</si>
  <si>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</si>
  <si>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</si>
  <si>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</si>
  <si>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</si>
  <si>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</si>
  <si>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</si>
  <si>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</si>
  <si>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</si>
  <si>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</si>
  <si>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</si>
  <si>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</si>
  <si>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</si>
  <si>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</si>
  <si>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</si>
  <si>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</si>
  <si>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</si>
  <si>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</si>
  <si>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</si>
  <si>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</si>
  <si>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</si>
  <si>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</si>
  <si>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</si>
  <si>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</si>
  <si>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</si>
  <si>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</si>
  <si>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</si>
  <si>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</si>
  <si>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</si>
  <si>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</si>
  <si>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</si>
  <si>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</si>
  <si>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</si>
  <si>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</si>
  <si>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</si>
  <si>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</si>
  <si>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</si>
  <si>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</si>
  <si>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</si>
  <si>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</si>
  <si>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</si>
  <si>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</si>
  <si>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</si>
  <si>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</si>
  <si>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</si>
  <si>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</si>
  <si>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</si>
  <si>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</si>
  <si>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</si>
  <si>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</si>
  <si>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</si>
  <si>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</si>
  <si>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</si>
  <si>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</si>
  <si>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</si>
  <si>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</si>
  <si>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</si>
  <si>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</si>
  <si>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</si>
  <si>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</si>
  <si>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</si>
  <si>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</si>
  <si>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</si>
  <si>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</si>
  <si>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</si>
  <si>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</si>
  <si>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</si>
  <si>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</si>
  <si>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</si>
  <si>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</si>
  <si>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</si>
  <si>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</si>
  <si>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</si>
  <si>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</si>
  <si>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</si>
  <si>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</si>
  <si>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</si>
  <si>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</si>
  <si>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</si>
  <si>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</si>
  <si>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</si>
  <si>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</si>
  <si>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</si>
  <si>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</si>
  <si>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</si>
  <si>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</si>
  <si>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</si>
  <si>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</si>
  <si>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</si>
  <si>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</si>
  <si>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</si>
  <si>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</si>
  <si>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</si>
  <si>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</si>
  <si>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</si>
  <si>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</si>
  <si>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</si>
  <si>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</si>
  <si>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</si>
  <si>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</si>
  <si>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</si>
  <si>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</si>
  <si>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</si>
  <si>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</si>
  <si>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</si>
  <si>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</si>
  <si>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</si>
  <si>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</si>
  <si>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</si>
  <si>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</si>
  <si>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</si>
  <si>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</si>
  <si>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</si>
  <si>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</si>
  <si>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</si>
  <si>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</si>
  <si>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</si>
  <si>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</si>
  <si>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</si>
  <si>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</si>
  <si>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</si>
  <si>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</si>
  <si>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</si>
  <si>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</si>
  <si>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</si>
  <si>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</si>
  <si>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</si>
  <si>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</si>
  <si>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</si>
  <si>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</si>
  <si>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</si>
  <si>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</si>
  <si>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</si>
  <si>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</si>
  <si>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</si>
  <si>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</si>
  <si>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</si>
  <si>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</si>
  <si>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</si>
  <si>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</si>
  <si>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</si>
  <si>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</si>
  <si>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</si>
  <si>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</si>
  <si>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</si>
  <si>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</si>
  <si>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</si>
  <si>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</si>
  <si>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</si>
  <si>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</si>
  <si>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</si>
  <si>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</si>
  <si>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</si>
  <si>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</si>
  <si>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</si>
  <si>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</si>
  <si>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</si>
  <si>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</si>
  <si>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</si>
  <si>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</si>
  <si>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</si>
  <si>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</si>
  <si>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</si>
  <si>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</si>
  <si>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</si>
  <si>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</si>
  <si>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</si>
  <si>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</si>
  <si>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</si>
  <si>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</si>
  <si>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</si>
  <si>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</si>
  <si>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</si>
  <si>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</si>
  <si>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</si>
  <si>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</si>
  <si>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</si>
  <si>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</si>
  <si>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</si>
  <si>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</si>
  <si>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</si>
  <si>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</si>
  <si>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</si>
  <si>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</si>
  <si>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</si>
  <si>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</si>
  <si>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</si>
  <si>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</si>
  <si>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</si>
  <si>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</si>
  <si>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</si>
  <si>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</si>
  <si>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</si>
  <si>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</si>
  <si>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</si>
  <si>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</si>
  <si>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</si>
  <si>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</si>
  <si>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</si>
  <si>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</si>
  <si>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</si>
  <si>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</si>
  <si>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</si>
  <si>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</si>
  <si>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</si>
  <si>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</si>
  <si>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</si>
  <si>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</si>
  <si>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</si>
  <si>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</si>
  <si>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</si>
  <si>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</si>
  <si>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</si>
  <si>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</si>
  <si>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</si>
  <si>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</si>
  <si>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</si>
  <si>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</si>
  <si>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</si>
  <si>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</si>
  <si>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</si>
  <si>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</si>
  <si>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</si>
  <si>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</si>
  <si>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</si>
  <si>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</si>
  <si>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</si>
  <si>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</si>
  <si>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</si>
  <si>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</si>
  <si>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</si>
  <si>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</si>
  <si>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</si>
  <si>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</si>
  <si>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</si>
  <si>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</si>
  <si>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</si>
  <si>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</si>
  <si>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</si>
  <si>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</si>
  <si>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</si>
  <si>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</si>
  <si>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</si>
  <si>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</si>
  <si>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</si>
  <si>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</si>
  <si>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</si>
  <si>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</si>
  <si>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</si>
  <si>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</si>
  <si>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</si>
  <si>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</si>
  <si>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</si>
  <si>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</si>
  <si>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</si>
  <si>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</si>
  <si>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</si>
  <si>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</si>
  <si>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</si>
  <si>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</si>
  <si>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</si>
  <si>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</si>
  <si>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</si>
  <si>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</si>
  <si>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</si>
  <si>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</si>
  <si>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</si>
  <si>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</si>
  <si>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</si>
  <si>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</si>
  <si>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</si>
  <si>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</si>
  <si>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</si>
  <si>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</si>
  <si>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</si>
  <si>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</si>
  <si>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</si>
  <si>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</si>
  <si>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</si>
  <si>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</si>
  <si>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</si>
  <si>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</si>
  <si>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</si>
  <si>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</si>
  <si>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</si>
  <si>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</si>
  <si>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</si>
  <si>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</si>
  <si>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</si>
  <si>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</si>
  <si>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</si>
  <si>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</si>
  <si>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</si>
  <si>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</si>
  <si>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</si>
  <si>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</si>
  <si>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</si>
  <si>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</si>
  <si>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</si>
  <si>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</si>
  <si>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</si>
  <si>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</si>
  <si>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</si>
  <si>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</si>
  <si>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</si>
  <si>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</si>
  <si>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</si>
  <si>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</si>
  <si>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</si>
  <si>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</si>
  <si>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</si>
  <si>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</si>
  <si>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</si>
  <si>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</si>
  <si>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</si>
  <si>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</si>
  <si>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</si>
  <si>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</si>
  <si>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</si>
  <si>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</si>
  <si>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</si>
  <si>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</si>
  <si>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</si>
  <si>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</si>
  <si>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</si>
  <si>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</si>
  <si>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</si>
  <si>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</si>
  <si>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</si>
  <si>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</si>
  <si>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</si>
  <si>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</si>
  <si>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</si>
  <si>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</si>
  <si>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</si>
  <si>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</si>
  <si>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</si>
  <si>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</si>
  <si>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</si>
  <si>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</si>
  <si>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</si>
  <si>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</si>
  <si>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</si>
  <si>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</si>
  <si>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</si>
  <si>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</si>
  <si>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</si>
  <si>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</si>
  <si>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</si>
  <si>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</si>
  <si>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</si>
  <si>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</si>
  <si>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</si>
  <si>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</si>
  <si>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</si>
  <si>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</si>
  <si>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</si>
  <si>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</si>
  <si>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</si>
  <si>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</si>
  <si>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</si>
  <si>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</si>
  <si>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</si>
  <si>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</si>
  <si>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</si>
  <si>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</si>
  <si>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</si>
  <si>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</si>
  <si>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</si>
  <si>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</si>
  <si>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</si>
  <si>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</si>
  <si>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</si>
  <si>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</si>
  <si>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</si>
  <si>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</si>
  <si>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</si>
  <si>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</si>
  <si>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</si>
  <si>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</si>
  <si>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</si>
  <si>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</si>
  <si>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</si>
  <si>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</si>
  <si>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</si>
  <si>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</si>
  <si>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</si>
  <si>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</si>
  <si>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</si>
  <si>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</si>
  <si>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</si>
  <si>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</si>
  <si>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</si>
  <si>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</si>
  <si>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</si>
  <si>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</si>
  <si>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</si>
  <si>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</si>
  <si>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</si>
  <si>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</si>
  <si>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</si>
  <si>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</si>
  <si>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</si>
  <si>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</si>
  <si>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</si>
  <si>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</si>
  <si>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</si>
  <si>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</si>
  <si>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</si>
  <si>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</si>
  <si>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</si>
  <si>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</si>
  <si>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</si>
  <si>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</si>
  <si>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</si>
  <si>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</si>
  <si>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</si>
  <si>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</si>
  <si>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</si>
  <si>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</si>
  <si>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</si>
  <si>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</si>
  <si>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</si>
  <si>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</si>
  <si>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</si>
  <si>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</si>
  <si>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</si>
  <si>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</si>
  <si>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</si>
  <si>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</si>
  <si>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</si>
  <si>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</si>
  <si>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</si>
  <si>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</si>
  <si>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</si>
  <si>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</si>
  <si>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</si>
  <si>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</si>
  <si>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</si>
  <si>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</si>
  <si>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</si>
  <si>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</si>
  <si>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</si>
  <si>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</si>
  <si>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</si>
  <si>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</si>
  <si>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</si>
  <si>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</si>
  <si>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</si>
  <si>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</si>
  <si>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</si>
  <si>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</si>
  <si>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</si>
  <si>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</si>
  <si>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</si>
  <si>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</si>
  <si>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</si>
  <si>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</si>
  <si>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</si>
  <si>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</si>
  <si>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</si>
  <si>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</si>
  <si>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</si>
  <si>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</si>
  <si>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</si>
  <si>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</si>
  <si>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</si>
  <si>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</si>
  <si>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</si>
  <si>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</si>
  <si>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</si>
  <si>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</si>
  <si>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</si>
  <si>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</si>
  <si>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</si>
  <si>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</si>
  <si>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</si>
  <si>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</si>
  <si>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</si>
  <si>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</si>
  <si>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</si>
  <si>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</si>
  <si>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</si>
  <si>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</si>
  <si>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</si>
  <si>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</si>
  <si>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</si>
  <si>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</si>
  <si>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</si>
  <si>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</si>
  <si>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</si>
  <si>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</si>
  <si>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</si>
  <si>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</si>
  <si>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</si>
  <si>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</si>
  <si>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</si>
  <si>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</si>
  <si>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</si>
  <si>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ARROZ BRANCO</t>
  </si>
  <si>
    <t>PREPARAÇÕES DO CARDÁPIO B</t>
  </si>
  <si>
    <t>ABACATADA COM AVEIA</t>
  </si>
  <si>
    <t>ABACAXI</t>
  </si>
  <si>
    <t>ARROZ AO MOLHO DE FRANGO COM COUVE</t>
  </si>
  <si>
    <t>ARROZ BAIÃO DE 3 ( ARROZ BRANCO, FEIJÃO E VINAGREIRA)</t>
  </si>
  <si>
    <t>ARROZ PRIMAVERA ( ARROZ BRANCO, CARNE MOÍDA, CENOURA E SALSA)</t>
  </si>
  <si>
    <t>BANANA</t>
  </si>
  <si>
    <t>BISCOITO SALGADO</t>
  </si>
  <si>
    <t>BOBÓ DE VINAGREIRA</t>
  </si>
  <si>
    <t>CAFÉ</t>
  </si>
  <si>
    <t>CALDO DE FRANGO COM ABÓBORA</t>
  </si>
  <si>
    <t>CALDO VERDE ( OVOS, CEBOLINHA E CHEIRO VERDE)</t>
  </si>
  <si>
    <t>COZIDÃO DE CARNE BOVINA COM LEGUMES ( INHAME, ABÓBORA, VINAGREIRA E BERINJELA)</t>
  </si>
  <si>
    <t xml:space="preserve">CUSCUZ </t>
  </si>
  <si>
    <t>LARANJA</t>
  </si>
  <si>
    <t>MAÇÃ</t>
  </si>
  <si>
    <t>MANTEIGA</t>
  </si>
  <si>
    <t>MELANCIA</t>
  </si>
  <si>
    <t>MELÃO</t>
  </si>
  <si>
    <t>FAROFA DE FAVA COM CARNE EM CUBOS E SALSA</t>
  </si>
  <si>
    <t>FAROFA DE FEIJÃO VERDE (FARINHA,OVOS, FEIJÃO VERDE E CEBOLINHA)</t>
  </si>
  <si>
    <t>farofa de panelinha ( farinha, frango em cubos e cheiro verde)</t>
  </si>
  <si>
    <t>macarrão com carne desfiado com cenoura ralada</t>
  </si>
  <si>
    <t>MACARRÃO COM SARDINHA E CHEIRO VERDE</t>
  </si>
  <si>
    <t>MEXIDO RICO ( FRANGO, PIMENTÃO VERDE, MAXIXO E CENOURA)</t>
  </si>
  <si>
    <t>SOPA DE CARNE, MACARRÃO, FRANGO E LEGUMES ( ABOBRINHA, ABÓBORA E BATATA INGLESA0</t>
  </si>
  <si>
    <t>SOPA DE FEIJÃO, MACARRÃO, FRANGO E LEGUMES ( MACAXEIRA, ABÓBORA, QUIABO E COUVE)</t>
  </si>
  <si>
    <t>FAROFA</t>
  </si>
  <si>
    <t>FAROFA DE OVOS MEXIDOS COM CEBOLINHA</t>
  </si>
  <si>
    <t>ISCA DE FRANGO</t>
  </si>
  <si>
    <t>LEITE</t>
  </si>
  <si>
    <t>OVOS MEXIDOS</t>
  </si>
  <si>
    <t>SALADA CRUA ( ACELGA E TOMATE)</t>
  </si>
  <si>
    <t>SALADA CRUA ( ALFACE, PEPINO E TOMATE)</t>
  </si>
  <si>
    <t>SALADA DE FRUTA ( LARANJA, BANANA E MANGA)</t>
  </si>
  <si>
    <t>SUCO DE ACEROLA</t>
  </si>
  <si>
    <t>SUCO DE MARACUJÁ</t>
  </si>
  <si>
    <t xml:space="preserve">TORRADA </t>
  </si>
  <si>
    <t>PEIXE FRITO</t>
  </si>
  <si>
    <t>SUCO DE CAJÁ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</si>
</sst>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0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0" fillId="0" borderId="49" xfId="0" applyFont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0" xfId="0" applyFont="1"/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13" activePane="bottomLeft" state="frozen"/>
      <selection activeCell="B8" sqref="B8"/>
      <selection pane="bottomLeft" activeCell="A640" sqref="A640"/>
    </sheetView>
  </sheetViews>
  <sheetFormatPr defaultColWidth="9.140625" defaultRowHeight="12.75" x14ac:dyDescent="0.2"/>
  <cols>
    <col min="1" max="1" width="62.8554687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80" t="s">
        <v>31</v>
      </c>
      <c r="C1" s="280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6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6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7" t="s">
        <v>673</v>
      </c>
      <c r="M3" s="278"/>
      <c r="N3" s="278"/>
      <c r="O3" s="279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689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270" t="s">
        <v>690</v>
      </c>
      <c r="B601" s="28">
        <v>287.00335304793754</v>
      </c>
      <c r="C601" s="28">
        <v>1200.8220291525708</v>
      </c>
      <c r="D601" s="28">
        <v>9.5135237458193984</v>
      </c>
      <c r="E601" s="28">
        <v>12.806923076923077</v>
      </c>
      <c r="F601" s="28">
        <v>35.289296767001119</v>
      </c>
      <c r="G601" s="28">
        <v>282.43512820512814</v>
      </c>
      <c r="H601" s="28">
        <v>0.62358974358974351</v>
      </c>
      <c r="I601" s="28">
        <v>139.34051282051283</v>
      </c>
      <c r="J601" s="28">
        <v>4.1007692307692309</v>
      </c>
      <c r="K601" s="28">
        <v>99.740512820512819</v>
      </c>
    </row>
    <row r="602" spans="1:11" x14ac:dyDescent="0.2">
      <c r="A602" s="271" t="s">
        <v>691</v>
      </c>
      <c r="B602" s="28">
        <v>48.322213043478243</v>
      </c>
      <c r="C602" s="28">
        <v>202.18013937391294</v>
      </c>
      <c r="D602" s="28">
        <v>0.85869565217391308</v>
      </c>
      <c r="E602" s="28">
        <v>0.12333333333333334</v>
      </c>
      <c r="F602" s="28">
        <v>12.334637681159409</v>
      </c>
      <c r="G602" s="28">
        <v>22.433333333333337</v>
      </c>
      <c r="H602" s="28">
        <v>0.25666666666666665</v>
      </c>
      <c r="I602" s="28">
        <v>2.2999999999999998</v>
      </c>
      <c r="J602" s="28">
        <v>34.623333333333335</v>
      </c>
      <c r="K602" s="28">
        <v>0</v>
      </c>
    </row>
    <row r="603" spans="1:11" x14ac:dyDescent="0.2">
      <c r="A603" s="271" t="s">
        <v>692</v>
      </c>
      <c r="B603" s="28">
        <v>274.28536141558021</v>
      </c>
      <c r="C603" s="28">
        <v>1147.5888135112286</v>
      </c>
      <c r="D603" s="28">
        <v>10.22235432575525</v>
      </c>
      <c r="E603" s="28">
        <v>4.8130686826387006</v>
      </c>
      <c r="F603" s="28">
        <v>45.818608976398274</v>
      </c>
      <c r="G603" s="28">
        <v>6.290160426529205</v>
      </c>
      <c r="H603" s="28">
        <v>0.56607748890939424</v>
      </c>
      <c r="I603" s="28">
        <v>0.54436520937871824</v>
      </c>
      <c r="J603" s="28">
        <v>1.5990052780609758</v>
      </c>
      <c r="K603" s="28">
        <v>311.62801351767916</v>
      </c>
    </row>
    <row r="604" spans="1:11" x14ac:dyDescent="0.2">
      <c r="A604" s="271" t="s">
        <v>693</v>
      </c>
      <c r="B604" s="28">
        <v>217.98643481361424</v>
      </c>
      <c r="C604" s="28">
        <v>920.30302331176756</v>
      </c>
      <c r="D604" s="28">
        <v>5.6828058381966446</v>
      </c>
      <c r="E604" s="28">
        <v>3.1595727333603798</v>
      </c>
      <c r="F604" s="28">
        <v>40.926161552305309</v>
      </c>
      <c r="G604" s="28">
        <v>15.046163796105303</v>
      </c>
      <c r="H604" s="28">
        <v>0.71631529692257789</v>
      </c>
      <c r="I604" s="28">
        <v>161.55305439764658</v>
      </c>
      <c r="J604" s="28">
        <v>5.0692171406384476</v>
      </c>
      <c r="K604" s="28">
        <v>196.93692031738246</v>
      </c>
    </row>
    <row r="605" spans="1:11" x14ac:dyDescent="0.2">
      <c r="A605" s="272" t="s">
        <v>688</v>
      </c>
      <c r="B605" s="28">
        <v>368.2866573645349</v>
      </c>
      <c r="C605" s="28">
        <v>1540.9113744132144</v>
      </c>
      <c r="D605" s="28">
        <v>6.8554381340404609</v>
      </c>
      <c r="E605" s="28">
        <v>3.4804127198917456</v>
      </c>
      <c r="F605" s="28">
        <v>74.910274621291705</v>
      </c>
      <c r="G605" s="28">
        <v>4.3167030736516532</v>
      </c>
      <c r="H605" s="28">
        <v>0.65036757925768407</v>
      </c>
      <c r="I605" s="28">
        <v>0</v>
      </c>
      <c r="J605" s="28">
        <v>0</v>
      </c>
      <c r="K605" s="28">
        <v>247.88536874154264</v>
      </c>
    </row>
    <row r="606" spans="1:11" x14ac:dyDescent="0.2">
      <c r="A606" s="271" t="s">
        <v>694</v>
      </c>
      <c r="B606" s="28">
        <v>172.88022137668167</v>
      </c>
      <c r="C606" s="28">
        <v>734.23970336208083</v>
      </c>
      <c r="D606" s="28">
        <v>5.2066726326790702</v>
      </c>
      <c r="E606" s="28">
        <v>4.0708974398271716</v>
      </c>
      <c r="F606" s="28">
        <v>28.719538132380627</v>
      </c>
      <c r="G606" s="28">
        <v>18.476434739832548</v>
      </c>
      <c r="H606" s="28">
        <v>0.72875887318259647</v>
      </c>
      <c r="I606" s="28">
        <v>213.6767926674674</v>
      </c>
      <c r="J606" s="28">
        <v>6.7047575422526506</v>
      </c>
      <c r="K606" s="28">
        <v>260.14814062997038</v>
      </c>
    </row>
    <row r="607" spans="1:11" x14ac:dyDescent="0.2">
      <c r="A607" s="271" t="s">
        <v>695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1" t="s">
        <v>696</v>
      </c>
      <c r="B608" s="28">
        <v>432</v>
      </c>
      <c r="C608" s="28">
        <v>1807.4880000000001</v>
      </c>
      <c r="D608" s="28">
        <v>10.1</v>
      </c>
      <c r="E608" s="28">
        <v>14.4</v>
      </c>
      <c r="F608" s="28">
        <v>68.7</v>
      </c>
      <c r="G608" s="28">
        <v>20</v>
      </c>
      <c r="H608" s="28">
        <v>2.2000000000000002</v>
      </c>
      <c r="I608" s="28">
        <v>0</v>
      </c>
      <c r="J608" s="28">
        <v>0</v>
      </c>
      <c r="K608" s="28">
        <v>854</v>
      </c>
    </row>
    <row r="609" spans="1:11" x14ac:dyDescent="0.2">
      <c r="A609" s="273" t="s">
        <v>697</v>
      </c>
      <c r="B609" s="28">
        <v>149.51985783485955</v>
      </c>
      <c r="C609" s="28">
        <v>623.72092481738707</v>
      </c>
      <c r="D609" s="28">
        <v>1.536563071044428</v>
      </c>
      <c r="E609" s="28">
        <v>14.5896132067948</v>
      </c>
      <c r="F609" s="28">
        <v>4.3705363786724538</v>
      </c>
      <c r="G609" s="28">
        <v>72.63011404418215</v>
      </c>
      <c r="H609" s="28">
        <v>0.7265300263178881</v>
      </c>
      <c r="I609" s="28">
        <v>0</v>
      </c>
      <c r="J609" s="28">
        <v>14.790748863545733</v>
      </c>
      <c r="K609" s="28">
        <v>1130.7042985884041</v>
      </c>
    </row>
    <row r="610" spans="1:11" ht="15" x14ac:dyDescent="0.25">
      <c r="A610" s="274" t="s">
        <v>698</v>
      </c>
      <c r="B610" s="28">
        <v>129.61524133333333</v>
      </c>
      <c r="C610" s="28">
        <v>542.31016973866667</v>
      </c>
      <c r="D610" s="28">
        <v>0.18666666666666668</v>
      </c>
      <c r="E610" s="28">
        <v>0.13333333333333333</v>
      </c>
      <c r="F610" s="28">
        <v>33.516666666666666</v>
      </c>
      <c r="G610" s="28">
        <v>3.8622222222222224</v>
      </c>
      <c r="H610" s="28">
        <v>6.1111111111111109E-2</v>
      </c>
      <c r="I610" s="28">
        <v>0</v>
      </c>
      <c r="J610" s="28">
        <v>0</v>
      </c>
      <c r="K610" s="28">
        <v>1.3333333333333333</v>
      </c>
    </row>
    <row r="611" spans="1:11" x14ac:dyDescent="0.2">
      <c r="A611" s="271" t="s">
        <v>699</v>
      </c>
      <c r="B611" s="28">
        <v>192.03980291299354</v>
      </c>
      <c r="C611" s="28">
        <v>789.02138252062366</v>
      </c>
      <c r="D611" s="28">
        <v>5.6958273299867095</v>
      </c>
      <c r="E611" s="28">
        <v>11.281480086032511</v>
      </c>
      <c r="F611" s="28">
        <v>16.69561692802413</v>
      </c>
      <c r="G611" s="28">
        <v>21.06005260672724</v>
      </c>
      <c r="H611" s="28">
        <v>0.48705095386048508</v>
      </c>
      <c r="I611" s="28">
        <v>13.644527758744132</v>
      </c>
      <c r="J611" s="28">
        <v>10.727288859144991</v>
      </c>
      <c r="K611" s="28">
        <v>766.06940290922387</v>
      </c>
    </row>
    <row r="612" spans="1:11" x14ac:dyDescent="0.2">
      <c r="A612" s="271" t="s">
        <v>700</v>
      </c>
      <c r="B612" s="28">
        <v>185.85208435727498</v>
      </c>
      <c r="C612" s="28">
        <v>772.41918982419156</v>
      </c>
      <c r="D612" s="28">
        <v>6.7043541336211163</v>
      </c>
      <c r="E612" s="28">
        <v>7.5867737450237849</v>
      </c>
      <c r="F612" s="28">
        <v>22.322453848978821</v>
      </c>
      <c r="G612" s="28">
        <v>49.461954860754787</v>
      </c>
      <c r="H612" s="28">
        <v>1.1879148268609336</v>
      </c>
      <c r="I612" s="28">
        <v>54.028569646362214</v>
      </c>
      <c r="J612" s="28">
        <v>7.9970348115909147</v>
      </c>
      <c r="K612" s="28">
        <v>345.50673518166224</v>
      </c>
    </row>
    <row r="613" spans="1:11" x14ac:dyDescent="0.2">
      <c r="A613" s="271" t="s">
        <v>701</v>
      </c>
      <c r="B613" s="28">
        <v>115.71729774379502</v>
      </c>
      <c r="C613" s="28">
        <v>482.98754244970121</v>
      </c>
      <c r="D613" s="28">
        <v>13.29015430669487</v>
      </c>
      <c r="E613" s="28">
        <v>4.9627209507849503</v>
      </c>
      <c r="F613" s="28">
        <v>3.7734437784063024</v>
      </c>
      <c r="G613" s="28">
        <v>10.349335660143435</v>
      </c>
      <c r="H613" s="28">
        <v>1.0657660409816707</v>
      </c>
      <c r="I613" s="28">
        <v>65.000797601784356</v>
      </c>
      <c r="J613" s="28">
        <v>2.9874387013775427</v>
      </c>
      <c r="K613" s="28">
        <v>119.50286691550227</v>
      </c>
    </row>
    <row r="614" spans="1:11" x14ac:dyDescent="0.2">
      <c r="A614" s="271" t="s">
        <v>702</v>
      </c>
      <c r="B614" s="28">
        <v>344.86074938140689</v>
      </c>
      <c r="C614" s="28">
        <v>1442.8973754118063</v>
      </c>
      <c r="D614" s="28">
        <v>7.0378225521385653</v>
      </c>
      <c r="E614" s="28">
        <v>1.8569105691056909</v>
      </c>
      <c r="F614" s="28">
        <v>76.949169317780132</v>
      </c>
      <c r="G614" s="28">
        <v>2.6016260162601625</v>
      </c>
      <c r="H614" s="28">
        <v>0.82926829268292679</v>
      </c>
      <c r="I614" s="28">
        <v>0</v>
      </c>
      <c r="J614" s="28">
        <v>0</v>
      </c>
      <c r="K614" s="28">
        <v>571.51219512195121</v>
      </c>
    </row>
    <row r="615" spans="1:11" x14ac:dyDescent="0.2">
      <c r="A615" s="271" t="s">
        <v>703</v>
      </c>
      <c r="B615" s="28">
        <v>45.438117391304331</v>
      </c>
      <c r="C615" s="28">
        <v>190.11308316521732</v>
      </c>
      <c r="D615" s="28">
        <v>0.97826086956521752</v>
      </c>
      <c r="E615" s="28">
        <v>0.10333333333333336</v>
      </c>
      <c r="F615" s="28">
        <v>11.468405797101452</v>
      </c>
      <c r="G615" s="28">
        <v>35.407000000000004</v>
      </c>
      <c r="H615" s="28">
        <v>0.13666666666666669</v>
      </c>
      <c r="I615" s="28">
        <v>4</v>
      </c>
      <c r="J615" s="28">
        <v>56.87</v>
      </c>
      <c r="K615" s="28">
        <v>0</v>
      </c>
    </row>
    <row r="616" spans="1:11" x14ac:dyDescent="0.2">
      <c r="A616" s="271" t="s">
        <v>704</v>
      </c>
      <c r="B616" s="28">
        <v>55.51520000000005</v>
      </c>
      <c r="C616" s="28">
        <v>232.27559680000022</v>
      </c>
      <c r="D616" s="28">
        <v>0.28666666666666668</v>
      </c>
      <c r="E616" s="28">
        <v>0</v>
      </c>
      <c r="F616" s="28">
        <v>15.153333333333343</v>
      </c>
      <c r="G616" s="28">
        <v>1.9233333333333329</v>
      </c>
      <c r="H616" s="28">
        <v>9.3333333333333351E-2</v>
      </c>
      <c r="I616" s="28">
        <v>4</v>
      </c>
      <c r="J616" s="28">
        <v>2.4066666666666667</v>
      </c>
      <c r="K616" s="28">
        <v>0</v>
      </c>
    </row>
    <row r="617" spans="1:11" x14ac:dyDescent="0.2">
      <c r="A617" s="271" t="s">
        <v>705</v>
      </c>
      <c r="B617" s="28">
        <v>725.96892684599879</v>
      </c>
      <c r="C617" s="28">
        <v>3037.4539899236588</v>
      </c>
      <c r="D617" s="28">
        <v>0.41470000743865965</v>
      </c>
      <c r="E617" s="28">
        <v>82.361000000000004</v>
      </c>
      <c r="F617" s="28">
        <v>6.3299992561332896E-2</v>
      </c>
      <c r="G617" s="28">
        <v>9.423</v>
      </c>
      <c r="H617" s="28">
        <v>0.15400000000000003</v>
      </c>
      <c r="I617" s="28">
        <v>754.00000000000011</v>
      </c>
      <c r="J617" s="28">
        <v>0</v>
      </c>
      <c r="K617" s="28">
        <v>578.69466666666676</v>
      </c>
    </row>
    <row r="618" spans="1:11" x14ac:dyDescent="0.2">
      <c r="A618" s="271" t="s">
        <v>706</v>
      </c>
      <c r="B618" s="28">
        <v>32.60662608695646</v>
      </c>
      <c r="C618" s="28">
        <v>136.42612354782582</v>
      </c>
      <c r="D618" s="28">
        <v>0.88405797101449279</v>
      </c>
      <c r="E618" s="28">
        <v>0</v>
      </c>
      <c r="F618" s="28">
        <v>8.1392753623188376</v>
      </c>
      <c r="G618" s="28">
        <v>7.72</v>
      </c>
      <c r="H618" s="28">
        <v>0.22666666666666666</v>
      </c>
      <c r="I618" s="28">
        <v>36.6</v>
      </c>
      <c r="J618" s="28">
        <v>6.1466666666666674</v>
      </c>
      <c r="K618" s="28">
        <v>0</v>
      </c>
    </row>
    <row r="619" spans="1:11" x14ac:dyDescent="0.2">
      <c r="A619" s="271" t="s">
        <v>707</v>
      </c>
      <c r="B619" s="28">
        <v>29.369391304347804</v>
      </c>
      <c r="C619" s="28">
        <v>122.88153321739125</v>
      </c>
      <c r="D619" s="28">
        <v>0.6775362318840582</v>
      </c>
      <c r="E619" s="28">
        <v>0</v>
      </c>
      <c r="F619" s="28">
        <v>7.5257971014492737</v>
      </c>
      <c r="G619" s="28">
        <v>2.8566666666666669</v>
      </c>
      <c r="H619" s="28">
        <v>0.23</v>
      </c>
      <c r="I619" s="28">
        <v>115.99999999999999</v>
      </c>
      <c r="J619" s="28">
        <v>8.68</v>
      </c>
      <c r="K619" s="28">
        <v>11.166666666666666</v>
      </c>
    </row>
    <row r="620" spans="1:11" x14ac:dyDescent="0.2">
      <c r="A620" s="271" t="s">
        <v>708</v>
      </c>
      <c r="B620" s="28">
        <v>222.60304041029124</v>
      </c>
      <c r="C620" s="28">
        <v>926.80949253819711</v>
      </c>
      <c r="D620" s="28">
        <v>6.3147975081864347</v>
      </c>
      <c r="E620" s="28">
        <v>4.9932339898688261</v>
      </c>
      <c r="F620" s="28">
        <v>37.930887102166103</v>
      </c>
      <c r="G620" s="28">
        <v>40.506417250785532</v>
      </c>
      <c r="H620" s="28">
        <v>1.1925148298818655</v>
      </c>
      <c r="I620" s="28">
        <v>85.541301718060154</v>
      </c>
      <c r="J620" s="28">
        <v>8.3569582899055259</v>
      </c>
      <c r="K620" s="28">
        <v>254.1579328556725</v>
      </c>
    </row>
    <row r="621" spans="1:11" x14ac:dyDescent="0.2">
      <c r="A621" s="271" t="s">
        <v>709</v>
      </c>
      <c r="B621" s="28">
        <v>211.57741016336948</v>
      </c>
      <c r="C621" s="28">
        <v>881.48266213517365</v>
      </c>
      <c r="D621" s="28">
        <v>5.5264270944181932</v>
      </c>
      <c r="E621" s="28">
        <v>5.9915692740757125</v>
      </c>
      <c r="F621" s="28">
        <v>33.618240840722727</v>
      </c>
      <c r="G621" s="28">
        <v>62.838354853753238</v>
      </c>
      <c r="H621" s="28">
        <v>1.2097279323563943</v>
      </c>
      <c r="I621" s="28">
        <v>99.518352004906859</v>
      </c>
      <c r="J621" s="28">
        <v>5.0236794945796071</v>
      </c>
      <c r="K621" s="28">
        <v>251.01306400367116</v>
      </c>
    </row>
    <row r="622" spans="1:11" x14ac:dyDescent="0.2">
      <c r="A622" s="271" t="s">
        <v>710</v>
      </c>
      <c r="B622" s="28">
        <v>268.62462011219617</v>
      </c>
      <c r="C622" s="28">
        <v>1118.5429013431749</v>
      </c>
      <c r="D622" s="28">
        <v>5.3241658907048537</v>
      </c>
      <c r="E622" s="28">
        <v>8.2008800552492556</v>
      </c>
      <c r="F622" s="28">
        <v>43.092952393465175</v>
      </c>
      <c r="G622" s="28">
        <v>42.373045994285334</v>
      </c>
      <c r="H622" s="28">
        <v>0.85580192944439237</v>
      </c>
      <c r="I622" s="28">
        <v>6.5313992239966163</v>
      </c>
      <c r="J622" s="28">
        <v>5.9789992574748743</v>
      </c>
      <c r="K622" s="28">
        <v>296.30249968815258</v>
      </c>
    </row>
    <row r="623" spans="1:11" x14ac:dyDescent="0.2">
      <c r="A623" s="271" t="s">
        <v>711</v>
      </c>
      <c r="B623" s="28">
        <v>232.41521943963562</v>
      </c>
      <c r="C623" s="28">
        <v>968.65827982663575</v>
      </c>
      <c r="D623" s="28">
        <v>8.9617445976355903</v>
      </c>
      <c r="E623" s="28">
        <v>4.6403016996888455</v>
      </c>
      <c r="F623" s="28">
        <v>37.367269261495096</v>
      </c>
      <c r="G623" s="28">
        <v>14.40991589042933</v>
      </c>
      <c r="H623" s="28">
        <v>0.90262494932307935</v>
      </c>
      <c r="I623" s="28">
        <v>121.63359979195248</v>
      </c>
      <c r="J623" s="28">
        <v>3.8963463327871111</v>
      </c>
      <c r="K623" s="28">
        <v>231.21352100768368</v>
      </c>
    </row>
    <row r="624" spans="1:11" x14ac:dyDescent="0.2">
      <c r="A624" s="271" t="s">
        <v>712</v>
      </c>
      <c r="B624" s="28">
        <v>296.82581272350143</v>
      </c>
      <c r="C624" s="28">
        <v>1237.3244647725342</v>
      </c>
      <c r="D624" s="28">
        <v>9.5966452965099034</v>
      </c>
      <c r="E624" s="28">
        <v>10.10462748135423</v>
      </c>
      <c r="F624" s="28">
        <v>40.663308643811469</v>
      </c>
      <c r="G624" s="28">
        <v>162.543949982019</v>
      </c>
      <c r="H624" s="28">
        <v>1.5308406618121115</v>
      </c>
      <c r="I624" s="28">
        <v>4.0390161801526956</v>
      </c>
      <c r="J624" s="28">
        <v>5.1039245939489204</v>
      </c>
      <c r="K624" s="28">
        <v>418.26384262822478</v>
      </c>
    </row>
    <row r="625" spans="1:11" x14ac:dyDescent="0.2">
      <c r="A625" s="271" t="s">
        <v>713</v>
      </c>
      <c r="B625" s="28">
        <v>115.17305855636295</v>
      </c>
      <c r="C625" s="28">
        <v>480.15152418374055</v>
      </c>
      <c r="D625" s="28">
        <v>15.971937492925086</v>
      </c>
      <c r="E625" s="28">
        <v>4.7859198533602463</v>
      </c>
      <c r="F625" s="28">
        <v>0.96765090230766559</v>
      </c>
      <c r="G625" s="28">
        <v>9.1099513605032243</v>
      </c>
      <c r="H625" s="28">
        <v>0.50226663240340064</v>
      </c>
      <c r="I625" s="28">
        <v>59.818353488439975</v>
      </c>
      <c r="J625" s="28">
        <v>5.0922834334714366</v>
      </c>
      <c r="K625" s="28">
        <v>156.46814478644032</v>
      </c>
    </row>
    <row r="626" spans="1:11" x14ac:dyDescent="0.2">
      <c r="A626" s="271" t="s">
        <v>714</v>
      </c>
      <c r="B626" s="28">
        <v>137.08650657059749</v>
      </c>
      <c r="C626" s="28">
        <v>573.50036026351052</v>
      </c>
      <c r="D626" s="28">
        <v>10.770813848903956</v>
      </c>
      <c r="E626" s="28">
        <v>4.4954362687163751</v>
      </c>
      <c r="F626" s="28">
        <v>13.874923528469278</v>
      </c>
      <c r="G626" s="28">
        <v>46.664063214497133</v>
      </c>
      <c r="H626" s="28">
        <v>1.645691881942154</v>
      </c>
      <c r="I626" s="28">
        <v>5.2177583251962911</v>
      </c>
      <c r="J626" s="28">
        <v>8.344439220722867</v>
      </c>
      <c r="K626" s="28">
        <v>274.83599978000939</v>
      </c>
    </row>
    <row r="627" spans="1:11" x14ac:dyDescent="0.2">
      <c r="A627" s="271" t="s">
        <v>715</v>
      </c>
      <c r="B627" s="28">
        <v>164.85918265947458</v>
      </c>
      <c r="C627" s="28">
        <v>690.04655985065801</v>
      </c>
      <c r="D627" s="28">
        <v>11.274921262735205</v>
      </c>
      <c r="E627" s="28">
        <v>4.5146756631284379</v>
      </c>
      <c r="F627" s="28">
        <v>19.853407858844683</v>
      </c>
      <c r="G627" s="28">
        <v>40.87162137855578</v>
      </c>
      <c r="H627" s="28">
        <v>1.6664921498942438</v>
      </c>
      <c r="I627" s="28">
        <v>47.18166151838777</v>
      </c>
      <c r="J627" s="28">
        <v>5.7011851798173412</v>
      </c>
      <c r="K627" s="28">
        <v>266.25273523624566</v>
      </c>
    </row>
    <row r="628" spans="1:11" x14ac:dyDescent="0.2">
      <c r="A628" s="271" t="s">
        <v>716</v>
      </c>
      <c r="B628" s="28">
        <v>426.33344065822598</v>
      </c>
      <c r="C628" s="28">
        <v>1783.779115714018</v>
      </c>
      <c r="D628" s="28">
        <v>1.3445598499370446</v>
      </c>
      <c r="E628" s="28">
        <v>20.062705266788065</v>
      </c>
      <c r="F628" s="28">
        <v>61.095808173905517</v>
      </c>
      <c r="G628" s="28">
        <v>46.091823185406966</v>
      </c>
      <c r="H628" s="28">
        <v>0.77341535438115572</v>
      </c>
      <c r="I628" s="28">
        <v>129.07878984907163</v>
      </c>
      <c r="J628" s="28">
        <v>0.27933431301697897</v>
      </c>
      <c r="K628" s="28">
        <v>1.4795044836269087</v>
      </c>
    </row>
    <row r="629" spans="1:11" x14ac:dyDescent="0.2">
      <c r="A629" s="271" t="s">
        <v>717</v>
      </c>
      <c r="B629" s="28">
        <v>299.64766927875075</v>
      </c>
      <c r="C629" s="28">
        <v>1253.7258482622935</v>
      </c>
      <c r="D629" s="28">
        <v>5.8608156446615887</v>
      </c>
      <c r="E629" s="28">
        <v>14.908851317435749</v>
      </c>
      <c r="F629" s="28">
        <v>35.709196757606534</v>
      </c>
      <c r="G629" s="28">
        <v>46.002628280330953</v>
      </c>
      <c r="H629" s="28">
        <v>1.0716287088989835</v>
      </c>
      <c r="I629" s="28">
        <v>116.30618627992126</v>
      </c>
      <c r="J629" s="28">
        <v>1.5484135061782702</v>
      </c>
      <c r="K629" s="28">
        <v>65.518046429393223</v>
      </c>
    </row>
    <row r="630" spans="1:11" x14ac:dyDescent="0.2">
      <c r="A630" s="271" t="s">
        <v>718</v>
      </c>
      <c r="B630" s="28">
        <v>137.41973996674119</v>
      </c>
      <c r="C630" s="28">
        <v>574.96669619446777</v>
      </c>
      <c r="D630" s="28">
        <v>16.436704155552132</v>
      </c>
      <c r="E630" s="28">
        <v>6.726767598775738</v>
      </c>
      <c r="F630" s="28">
        <v>1.9416664621440323</v>
      </c>
      <c r="G630" s="28">
        <v>10.781595749860879</v>
      </c>
      <c r="H630" s="28">
        <v>0.4786618322203674</v>
      </c>
      <c r="I630" s="28">
        <v>2.8761863522537565</v>
      </c>
      <c r="J630" s="28">
        <v>3.7658394546466334</v>
      </c>
      <c r="K630" s="28">
        <v>81.734531615191997</v>
      </c>
    </row>
    <row r="631" spans="1:11" x14ac:dyDescent="0.2">
      <c r="A631" s="271" t="s">
        <v>719</v>
      </c>
      <c r="B631" s="28">
        <v>496.6502999999999</v>
      </c>
      <c r="C631" s="28">
        <v>2077.9848551999999</v>
      </c>
      <c r="D631" s="28">
        <v>25.42</v>
      </c>
      <c r="E631" s="28">
        <v>26.903333333333336</v>
      </c>
      <c r="F631" s="28">
        <v>39.18</v>
      </c>
      <c r="G631" s="28">
        <v>890.2733333333332</v>
      </c>
      <c r="H631" s="28">
        <v>0.52333333333333332</v>
      </c>
      <c r="I631" s="28">
        <v>361.05666666666667</v>
      </c>
      <c r="J631" s="28">
        <v>0</v>
      </c>
      <c r="K631" s="28">
        <v>322.99999999999994</v>
      </c>
    </row>
    <row r="632" spans="1:11" x14ac:dyDescent="0.2">
      <c r="A632" s="271" t="s">
        <v>720</v>
      </c>
      <c r="B632" s="28">
        <v>269.84784639937027</v>
      </c>
      <c r="C632" s="28">
        <v>1129.0433893349652</v>
      </c>
      <c r="D632" s="28">
        <v>8.3852924269055276</v>
      </c>
      <c r="E632" s="28">
        <v>25.66260552574867</v>
      </c>
      <c r="F632" s="28">
        <v>1.8111023375512354</v>
      </c>
      <c r="G632" s="28">
        <v>33.677502457443993</v>
      </c>
      <c r="H632" s="28">
        <v>1.0304484889425845</v>
      </c>
      <c r="I632" s="28">
        <v>201.14016019214975</v>
      </c>
      <c r="J632" s="28">
        <v>2.7428142316680444</v>
      </c>
      <c r="K632" s="28">
        <v>104.85865271444716</v>
      </c>
    </row>
    <row r="633" spans="1:11" x14ac:dyDescent="0.2">
      <c r="A633" s="271" t="s">
        <v>721</v>
      </c>
      <c r="B633" s="275">
        <v>18.137148372669021</v>
      </c>
      <c r="C633" s="28">
        <v>75.885828791247178</v>
      </c>
      <c r="D633" s="28">
        <v>1.2706892645196535</v>
      </c>
      <c r="E633" s="28">
        <v>0.13968589377498572</v>
      </c>
      <c r="F633" s="28">
        <v>3.8844525592001213</v>
      </c>
      <c r="G633" s="28">
        <v>24.952207310108509</v>
      </c>
      <c r="H633" s="28">
        <v>0.25299067199695419</v>
      </c>
      <c r="I633" s="28">
        <v>0</v>
      </c>
      <c r="J633" s="28">
        <v>21.881284980011422</v>
      </c>
      <c r="K633" s="28">
        <v>1.1002874547877404</v>
      </c>
    </row>
    <row r="634" spans="1:11" x14ac:dyDescent="0.2">
      <c r="A634" s="271" t="s">
        <v>722</v>
      </c>
      <c r="B634" s="28">
        <v>13.415642149788049</v>
      </c>
      <c r="C634" s="28">
        <v>56.131046754713196</v>
      </c>
      <c r="D634" s="28">
        <v>1.3133477522302934</v>
      </c>
      <c r="E634" s="28">
        <v>0.11385316585082829</v>
      </c>
      <c r="F634" s="28">
        <v>2.5849485384804582</v>
      </c>
      <c r="G634" s="28">
        <v>16.722592376152804</v>
      </c>
      <c r="H634" s="28">
        <v>0.38452841610060673</v>
      </c>
      <c r="I634" s="28">
        <v>132.84410051463794</v>
      </c>
      <c r="J634" s="28">
        <v>17.819521975271403</v>
      </c>
      <c r="K634" s="28">
        <v>2.2401548731418468</v>
      </c>
    </row>
    <row r="635" spans="1:11" x14ac:dyDescent="0.2">
      <c r="A635" s="271" t="s">
        <v>723</v>
      </c>
      <c r="B635" s="28">
        <v>87.878512529730799</v>
      </c>
      <c r="C635" s="28">
        <v>367.6836964243937</v>
      </c>
      <c r="D635" s="28">
        <v>2.7857091157473892</v>
      </c>
      <c r="E635" s="28">
        <v>2.2801241527924319</v>
      </c>
      <c r="F635" s="28">
        <v>15.155060628585185</v>
      </c>
      <c r="G635" s="28">
        <v>78.586380061636746</v>
      </c>
      <c r="H635" s="28">
        <v>0.12935303742913856</v>
      </c>
      <c r="I635" s="28">
        <v>31.789694126027523</v>
      </c>
      <c r="J635" s="28">
        <v>42.717887435397628</v>
      </c>
      <c r="K635" s="28">
        <v>26.123406057571362</v>
      </c>
    </row>
    <row r="636" spans="1:11" x14ac:dyDescent="0.2">
      <c r="A636" s="271" t="s">
        <v>724</v>
      </c>
      <c r="B636" s="28">
        <v>82.709803999999977</v>
      </c>
      <c r="C636" s="28">
        <v>346.05781993599987</v>
      </c>
      <c r="D636" s="28">
        <v>0.54638888888888915</v>
      </c>
      <c r="E636" s="28">
        <v>0</v>
      </c>
      <c r="F636" s="28">
        <v>21.207777777777778</v>
      </c>
      <c r="G636" s="28">
        <v>6.9111111111111105</v>
      </c>
      <c r="H636" s="28">
        <v>0.15722222222222224</v>
      </c>
      <c r="I636" s="28">
        <v>144.16666666666666</v>
      </c>
      <c r="J636" s="28">
        <v>519.36611111111108</v>
      </c>
      <c r="K636" s="28">
        <v>3.0666666666666669</v>
      </c>
    </row>
    <row r="637" spans="1:11" x14ac:dyDescent="0.2">
      <c r="A637" s="271" t="s">
        <v>725</v>
      </c>
      <c r="B637" s="28">
        <v>96.728887333333304</v>
      </c>
      <c r="C637" s="28">
        <v>404.71366460266654</v>
      </c>
      <c r="D637" s="28">
        <v>0.73041666666666671</v>
      </c>
      <c r="E637" s="28">
        <v>0.14722222222222223</v>
      </c>
      <c r="F637" s="28">
        <v>24.587916666666661</v>
      </c>
      <c r="G637" s="28">
        <v>4.4247222222222229</v>
      </c>
      <c r="H637" s="28">
        <v>0.26138888888888884</v>
      </c>
      <c r="I637" s="28">
        <v>65</v>
      </c>
      <c r="J637" s="28">
        <v>6.0475000000000003</v>
      </c>
      <c r="K637" s="28">
        <v>8.7466666666666679</v>
      </c>
    </row>
    <row r="638" spans="1:11" x14ac:dyDescent="0.2">
      <c r="A638" s="271" t="s">
        <v>726</v>
      </c>
      <c r="B638" s="28">
        <v>364</v>
      </c>
      <c r="C638" s="28">
        <v>1522.9760000000001</v>
      </c>
      <c r="D638" s="28">
        <v>10.6</v>
      </c>
      <c r="E638" s="28">
        <v>3.31</v>
      </c>
      <c r="F638" s="28">
        <v>74.599999999999994</v>
      </c>
      <c r="G638" s="28">
        <v>18.8</v>
      </c>
      <c r="H638" s="28">
        <v>1.24</v>
      </c>
      <c r="I638" s="28">
        <v>0</v>
      </c>
      <c r="J638" s="28">
        <v>0</v>
      </c>
      <c r="K638" s="28">
        <v>830</v>
      </c>
    </row>
    <row r="639" spans="1:11" x14ac:dyDescent="0.2">
      <c r="A639" s="271" t="s">
        <v>727</v>
      </c>
      <c r="B639" s="28">
        <v>113.71924559408437</v>
      </c>
      <c r="C639" s="28">
        <v>475.80132356564911</v>
      </c>
      <c r="D639" s="28">
        <v>15.800536056257696</v>
      </c>
      <c r="E639" s="28">
        <v>5.0483535052757098</v>
      </c>
      <c r="F639" s="28">
        <v>0.28856583494298588</v>
      </c>
      <c r="G639" s="28">
        <v>16.04116641410609</v>
      </c>
      <c r="H639" s="28">
        <v>0.16510282524707032</v>
      </c>
      <c r="I639" s="28">
        <v>2.6823583263483153</v>
      </c>
      <c r="J639" s="28">
        <v>0.54363906935869066</v>
      </c>
      <c r="K639" s="28">
        <v>213.72939427319713</v>
      </c>
    </row>
    <row r="640" spans="1:11" x14ac:dyDescent="0.2">
      <c r="A640" s="271" t="s">
        <v>728</v>
      </c>
      <c r="B640" s="28">
        <v>86.417845092542123</v>
      </c>
      <c r="C640" s="28">
        <v>361.57226386719623</v>
      </c>
      <c r="D640" s="28">
        <v>0.54465277777777776</v>
      </c>
      <c r="E640" s="28">
        <v>0.13972222222222222</v>
      </c>
      <c r="F640" s="28">
        <v>21.913680555555555</v>
      </c>
      <c r="G640" s="28">
        <v>8.8983333333333334</v>
      </c>
      <c r="H640" s="28">
        <v>0.29583333333333339</v>
      </c>
      <c r="I640" s="28">
        <v>89.166666666666671</v>
      </c>
      <c r="J640" s="28">
        <v>0</v>
      </c>
      <c r="K640" s="28">
        <v>5.7874999999999996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x14ac:dyDescent="0.2">
      <c r="A644" s="80"/>
      <c r="B644" s="28"/>
      <c r="C644" s="28"/>
      <c r="D644" s="28"/>
      <c r="E644" s="28"/>
      <c r="F644" s="28"/>
      <c r="G644" s="28"/>
      <c r="H644" s="28"/>
      <c r="I644" s="28"/>
      <c r="J644" s="28"/>
      <c r="K644" s="28"/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4" t="s">
        <v>648</v>
      </c>
      <c r="B1" s="345"/>
      <c r="C1" s="345"/>
      <c r="D1" s="345"/>
      <c r="E1" s="346"/>
    </row>
    <row r="2" spans="1:5" ht="33.6" customHeight="1" x14ac:dyDescent="0.2">
      <c r="A2" s="142" t="s">
        <v>636</v>
      </c>
      <c r="B2" s="347"/>
      <c r="C2" s="348"/>
      <c r="D2" s="348"/>
      <c r="E2" s="349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3" t="s">
        <v>395</v>
      </c>
      <c r="B27" s="354"/>
      <c r="C27" s="355"/>
      <c r="D27" s="355"/>
      <c r="E27" s="146">
        <f>IFERROR(SUM(E4:E26),0)</f>
        <v>0</v>
      </c>
    </row>
    <row r="28" spans="1:5" ht="20.100000000000001" customHeight="1" x14ac:dyDescent="0.2">
      <c r="A28" s="350" t="s">
        <v>634</v>
      </c>
      <c r="B28" s="351"/>
      <c r="C28" s="352"/>
      <c r="D28" s="352"/>
      <c r="E28" s="105"/>
    </row>
    <row r="29" spans="1:5" ht="20.100000000000001" customHeight="1" x14ac:dyDescent="0.2">
      <c r="A29" s="350" t="s">
        <v>638</v>
      </c>
      <c r="B29" s="351"/>
      <c r="C29" s="352"/>
      <c r="D29" s="352"/>
      <c r="E29" s="105"/>
    </row>
    <row r="30" spans="1:5" ht="20.100000000000001" customHeight="1" thickBot="1" x14ac:dyDescent="0.25">
      <c r="A30" s="341" t="s">
        <v>639</v>
      </c>
      <c r="B30" s="342"/>
      <c r="C30" s="343"/>
      <c r="D30" s="343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I5" sqref="I5:K5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1" t="s">
        <v>641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s="23" customFormat="1" ht="24.95" customHeight="1" x14ac:dyDescent="0.2">
      <c r="A2" s="283" t="s">
        <v>643</v>
      </c>
      <c r="B2" s="284"/>
      <c r="C2" s="284"/>
      <c r="D2" s="284"/>
      <c r="E2" s="284"/>
      <c r="F2" s="284"/>
      <c r="G2" s="284"/>
      <c r="H2" s="284"/>
      <c r="I2" s="285"/>
      <c r="J2" s="285"/>
      <c r="K2" s="285"/>
      <c r="L2" s="285"/>
      <c r="M2" s="285"/>
      <c r="N2" s="285"/>
      <c r="O2" s="285"/>
      <c r="P2" s="285"/>
    </row>
    <row r="3" spans="1:16" s="4" customFormat="1" ht="25.5" x14ac:dyDescent="0.2">
      <c r="A3" s="112" t="s">
        <v>624</v>
      </c>
      <c r="B3" s="291" t="s">
        <v>651</v>
      </c>
      <c r="C3" s="290" t="s">
        <v>652</v>
      </c>
      <c r="D3" s="290" t="s">
        <v>394</v>
      </c>
      <c r="E3" s="290" t="s">
        <v>625</v>
      </c>
      <c r="F3" s="290" t="s">
        <v>396</v>
      </c>
      <c r="G3" s="293" t="s">
        <v>31</v>
      </c>
      <c r="H3" s="294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1"/>
      <c r="C4" s="290"/>
      <c r="D4" s="290"/>
      <c r="E4" s="290"/>
      <c r="F4" s="290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236" t="s">
        <v>423</v>
      </c>
      <c r="B5" s="247">
        <v>30</v>
      </c>
      <c r="C5" s="33">
        <f>B5/D5</f>
        <v>30</v>
      </c>
      <c r="D5" s="35">
        <v>1</v>
      </c>
      <c r="E5" s="35"/>
      <c r="F5" s="163"/>
      <c r="G5" s="35">
        <f>IFERROR((VLOOKUP($A5,'Tabela de alimentos'!A3:K936,2,FALSE))*$C5/100,0)</f>
        <v>109.2</v>
      </c>
      <c r="H5" s="85">
        <f>IFERROR((VLOOKUP($A5,'Tabela de alimentos'!$A$3:$K$936,3,FALSE))*$C5/100,0)</f>
        <v>456.89280000000008</v>
      </c>
      <c r="I5" s="35">
        <f>IFERROR((VLOOKUP($A5,'Tabela de alimentos'!$A$3:$K$936,4,FALSE))*$C5/100,0)</f>
        <v>3.18</v>
      </c>
      <c r="J5" s="37">
        <f>IFERROR((VLOOKUP($A5,'Tabela de alimentos'!$A$3:$K$936,5,FALSE))*$C5/100,0)</f>
        <v>0.99299999999999999</v>
      </c>
      <c r="K5" s="37">
        <f>IFERROR((VLOOKUP($A5,'Tabela de alimentos'!$A$3:$K$936,6,FALSE))*$C5/100,0)</f>
        <v>22.38</v>
      </c>
      <c r="L5" s="32">
        <f>IFERROR((VLOOKUP($A5,'Tabela de alimentos'!$A$3:$K$936,7,FALSE))*$C5/100,0)</f>
        <v>5.64</v>
      </c>
      <c r="M5" s="32">
        <f>IFERROR((VLOOKUP($A5,'Tabela de alimentos'!$A$3:$K$936,8,FALSE))*$C5/100,0)</f>
        <v>0.37200000000000005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249</v>
      </c>
    </row>
    <row r="6" spans="1:16" s="3" customFormat="1" x14ac:dyDescent="0.2">
      <c r="A6" s="39"/>
      <c r="B6" s="247"/>
      <c r="C6" s="33"/>
      <c r="D6" s="35"/>
      <c r="E6" s="35"/>
      <c r="F6" s="163"/>
      <c r="G6" s="35">
        <f>IFERROR((VLOOKUP($A6,'Tabela de alimentos'!A5:K938,2,FALSE))*$C6/100,0)</f>
        <v>0</v>
      </c>
      <c r="H6" s="85">
        <f>IFERROR((VLOOKUP($A6,'Tabela de alimentos'!$A$3:$K$936,3,FALSE))*$C6/100,0)</f>
        <v>0</v>
      </c>
      <c r="I6" s="35">
        <f>IFERROR((VLOOKUP($A6,'Tabela de alimentos'!$A$3:$K$936,4,FALSE))*$C6/100,0)</f>
        <v>0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0</v>
      </c>
      <c r="L6" s="32">
        <f>IFERROR((VLOOKUP($A6,'Tabela de alimentos'!$A$3:$K$936,7,FALSE))*$C6/100,0)</f>
        <v>0</v>
      </c>
      <c r="M6" s="32">
        <f>IFERROR((VLOOKUP($A6,'Tabela de alimentos'!$A$3:$K$936,8,FALSE))*$C6/100,0)</f>
        <v>0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s="4" customFormat="1" x14ac:dyDescent="0.2">
      <c r="A7" s="39"/>
      <c r="B7" s="247"/>
      <c r="C7" s="33"/>
      <c r="D7" s="35"/>
      <c r="E7" s="35"/>
      <c r="F7" s="163"/>
      <c r="G7" s="35">
        <f>IFERROR((VLOOKUP($A7,'Tabela de alimentos'!A5:K938,2,FALSE))*$C7/100,0)</f>
        <v>0</v>
      </c>
      <c r="H7" s="85">
        <f>IFERROR((VLOOKUP($A7,'Tabela de alimentos'!$A$3:$K$936,3,FALSE))*$C7/100,0)</f>
        <v>0</v>
      </c>
      <c r="I7" s="35">
        <f>IFERROR((VLOOKUP($A7,'Tabela de alimentos'!$A$3:$K$936,4,FALSE))*$C7/100,0)</f>
        <v>0</v>
      </c>
      <c r="J7" s="37">
        <f>IFERROR((VLOOKUP($A7,'Tabela de alimentos'!$A$3:$K$936,5,FALSE))*$C7/100,0)</f>
        <v>0</v>
      </c>
      <c r="K7" s="37">
        <f>IFERROR((VLOOKUP($A7,'Tabela de alimentos'!$A$3:$K$936,6,FALSE))*$C7/100,0)</f>
        <v>0</v>
      </c>
      <c r="L7" s="32">
        <f>IFERROR((VLOOKUP($A7,'Tabela de alimentos'!$A$3:$K$936,7,FALSE))*$C7/100,0)</f>
        <v>0</v>
      </c>
      <c r="M7" s="32">
        <f>IFERROR((VLOOKUP($A7,'Tabela de alimentos'!$A$3:$K$936,8,FALSE))*$C7/100,0)</f>
        <v>0</v>
      </c>
      <c r="N7" s="32">
        <f>IFERROR((VLOOKUP($A7,'Tabela de alimentos'!$A$3:$K$936,9,FALSE))*$C7/100,0)</f>
        <v>0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0</v>
      </c>
    </row>
    <row r="8" spans="1:16" s="4" customFormat="1" x14ac:dyDescent="0.2">
      <c r="A8" s="39"/>
      <c r="B8" s="247"/>
      <c r="C8" s="33"/>
      <c r="D8" s="35"/>
      <c r="E8" s="35"/>
      <c r="F8" s="163"/>
      <c r="G8" s="35">
        <f>IFERROR((VLOOKUP($A8,'Tabela de alimentos'!A6:K939,2,FALSE))*$C8/100,0)</f>
        <v>0</v>
      </c>
      <c r="H8" s="85">
        <f>IFERROR((VLOOKUP($A8,'Tabela de alimentos'!$A$3:$K$936,3,FALSE))*$C8/100,0)</f>
        <v>0</v>
      </c>
      <c r="I8" s="35">
        <f>IFERROR((VLOOKUP($A8,'Tabela de alimentos'!$A$3:$K$936,4,FALSE))*$C8/100,0)</f>
        <v>0</v>
      </c>
      <c r="J8" s="37">
        <f>IFERROR((VLOOKUP($A8,'Tabela de alimentos'!$A$3:$K$936,5,FALSE))*$C8/100,0)</f>
        <v>0</v>
      </c>
      <c r="K8" s="37">
        <f>IFERROR((VLOOKUP($A8,'Tabela de alimentos'!$A$3:$K$936,6,FALSE))*$C8/100,0)</f>
        <v>0</v>
      </c>
      <c r="L8" s="32">
        <f>IFERROR((VLOOKUP($A8,'Tabela de alimentos'!$A$3:$K$936,7,FALSE))*$C8/100,0)</f>
        <v>0</v>
      </c>
      <c r="M8" s="32">
        <f>IFERROR((VLOOKUP($A8,'Tabela de alimentos'!$A$3:$K$936,8,FALSE))*$C8/100,0)</f>
        <v>0</v>
      </c>
      <c r="N8" s="32">
        <f>IFERROR((VLOOKUP($A8,'Tabela de alimentos'!$A$3:$K$936,9,FALSE))*$C8/100,0)</f>
        <v>0</v>
      </c>
      <c r="O8" s="32">
        <f>IFERROR((VLOOKUP($A8,'Tabela de alimentos'!$A$3:$K$936,10,FALSE))*$C8/100,0)</f>
        <v>0</v>
      </c>
      <c r="P8" s="32">
        <f>IFERROR((VLOOKUP($A8,'Tabela de alimentos'!$A$3:$K$936,11,FALSE))*$C8/100,0)</f>
        <v>0</v>
      </c>
    </row>
    <row r="9" spans="1:16" x14ac:dyDescent="0.2">
      <c r="A9" s="39"/>
      <c r="B9" s="247"/>
      <c r="C9" s="33"/>
      <c r="D9" s="35"/>
      <c r="E9" s="35"/>
      <c r="F9" s="163"/>
      <c r="G9" s="35">
        <f>IFERROR((VLOOKUP($A9,'Tabela de alimentos'!A5:K938,2,FALSE))*$C9/100,0)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39"/>
      <c r="B10" s="247"/>
      <c r="C10" s="33"/>
      <c r="D10" s="35"/>
      <c r="E10" s="35"/>
      <c r="F10" s="163"/>
      <c r="G10" s="35">
        <f>IFERROR((VLOOKUP($A10,'Tabela de alimentos'!A6:K939,2,FALSE))*$C10/100,0)</f>
        <v>0</v>
      </c>
      <c r="H10" s="37">
        <f>IFERROR((VLOOKUP($A11,'Tabela de alimentos'!$A$3:$K$936,3,FALSE))*$C10/100,0)</f>
        <v>0</v>
      </c>
      <c r="I10" s="35">
        <f>IFERROR((VLOOKUP($A11,'Tabela de alimentos'!$A$3:$K$936,4,FALSE))*$C10/100,0)</f>
        <v>0</v>
      </c>
      <c r="J10" s="37">
        <f>IFERROR((VLOOKUP($A11,'Tabela de alimentos'!$A$3:$K$936,5,FALSE))*$C10/100,0)</f>
        <v>0</v>
      </c>
      <c r="K10" s="37">
        <f>IFERROR((VLOOKUP($A11,'Tabela de alimentos'!$A$3:$K$936,6,FALSE))*$C10/100,0)</f>
        <v>0</v>
      </c>
      <c r="L10" s="32">
        <f>IFERROR((VLOOKUP($A11,'Tabela de alimentos'!$A$3:$K$936,7,FALSE))*$C10/100,0)</f>
        <v>0</v>
      </c>
      <c r="M10" s="32">
        <f>IFERROR((VLOOKUP($A11,'Tabela de alimentos'!$A$3:$K$936,8,FALSE))*$C10/100,0)</f>
        <v>0</v>
      </c>
      <c r="N10" s="32">
        <f>IFERROR((VLOOKUP($A11,'Tabela de alimentos'!$A$3:$K$936,9,FALSE))*$C10/100,0)</f>
        <v>0</v>
      </c>
      <c r="O10" s="32">
        <f>IFERROR((VLOOKUP($A11,'Tabela de alimentos'!$A$3:$K$936,10,FALSE))*$C10/100,0)</f>
        <v>0</v>
      </c>
      <c r="P10" s="32">
        <f>IFERROR((VLOOKUP($A11,'Tabela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alimentos'!A7:K940,2,FALSE))*$C11/100,0)</f>
        <v>0</v>
      </c>
      <c r="H11" s="37">
        <f>IFERROR((VLOOKUP(#REF!,'Tabela de alimentos'!$A$3:$K$936,3,FALSE))*$C11/100,0)</f>
        <v>0</v>
      </c>
      <c r="I11" s="35">
        <f>IFERROR((VLOOKUP(#REF!,'Tabela de alimentos'!$A$3:$K$936,4,FALSE))*$C11/100,0)</f>
        <v>0</v>
      </c>
      <c r="J11" s="37">
        <f>IFERROR((VLOOKUP(#REF!,'Tabela de alimentos'!$A$3:$K$936,5,FALSE))*$C11/100,0)</f>
        <v>0</v>
      </c>
      <c r="K11" s="37">
        <f>IFERROR((VLOOKUP(#REF!,'Tabela de alimentos'!$A$3:$K$936,6,FALSE))*$C11/100,0)</f>
        <v>0</v>
      </c>
      <c r="L11" s="32">
        <f>IFERROR((VLOOKUP(#REF!,'Tabela de alimentos'!$A$3:$K$936,7,FALSE))*$C11/100,0)</f>
        <v>0</v>
      </c>
      <c r="M11" s="32">
        <f>IFERROR((VLOOKUP(#REF!,'Tabela de alimentos'!$A$3:$K$936,8,FALSE))*$C11/100,0)</f>
        <v>0</v>
      </c>
      <c r="N11" s="32">
        <f>IFERROR((VLOOKUP(#REF!,'Tabela de alimentos'!$A$3:$K$936,9,FALSE))*$C11/100,0)</f>
        <v>0</v>
      </c>
      <c r="O11" s="32">
        <f>IFERROR((VLOOKUP(#REF!,'Tabela de alimentos'!$A$3:$K$936,10,FALSE))*$C11/100,0)</f>
        <v>0</v>
      </c>
      <c r="P11" s="32">
        <f>IFERROR((VLOOKUP(#REF!,'Tabela de alimentos'!$A$3:$K$936,11,FALSE))*$C11/100,0)</f>
        <v>0</v>
      </c>
    </row>
    <row r="12" spans="1:16" x14ac:dyDescent="0.2">
      <c r="A12" s="80"/>
      <c r="B12" s="247"/>
      <c r="C12" s="33"/>
      <c r="D12" s="35"/>
      <c r="E12" s="35"/>
      <c r="F12" s="163"/>
      <c r="G12" s="35">
        <f>IFERROR((VLOOKUP($A12,'Tabela de alimentos'!A8:K941,2,FALSE))*$C12/100,0)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alimentos'!A9:K942,2,FALSE))*$C13/100,0)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80"/>
      <c r="B14" s="247"/>
      <c r="C14" s="33"/>
      <c r="D14" s="35"/>
      <c r="E14" s="35"/>
      <c r="F14" s="163"/>
      <c r="G14" s="35">
        <f>IFERROR((VLOOKUP($A14,'Tabela de alimentos'!A10:K943,2,FALSE))*$C14/100,0)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39"/>
      <c r="B15" s="247"/>
      <c r="C15" s="33"/>
      <c r="D15" s="35"/>
      <c r="E15" s="35"/>
      <c r="F15" s="163"/>
      <c r="G15" s="35">
        <f>IFERROR((VLOOKUP($A15,'Tabela de alimentos'!A11:K944,2,FALSE))*$C15/100,0)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39"/>
      <c r="B16" s="247"/>
      <c r="C16" s="33"/>
      <c r="D16" s="35"/>
      <c r="E16" s="35"/>
      <c r="F16" s="163"/>
      <c r="G16" s="35">
        <f>IFERROR((VLOOKUP($A16,'Tabela de alimentos'!A12:K945,2,FALSE))*$C16/100,0)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alimentos'!A13:K946,2,FALSE))*$C17/100,0)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168"/>
      <c r="B18" s="247"/>
      <c r="C18" s="33"/>
      <c r="D18" s="35"/>
      <c r="E18" s="35"/>
      <c r="F18" s="163"/>
      <c r="G18" s="35">
        <f>IFERROR((VLOOKUP($A18,'Tabela de alimentos'!A14:K947,2,FALSE))*$C18/100,0)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39"/>
      <c r="B19" s="247"/>
      <c r="C19" s="33"/>
      <c r="D19" s="35"/>
      <c r="E19" s="35"/>
      <c r="F19" s="163"/>
      <c r="G19" s="35">
        <f>IFERROR((VLOOKUP($A19,'Tabela de alimentos'!A15:K948,2,FALSE))*$C19/100,0)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ref="D20:D51" si="0">IFERROR(B20/C20,0)</f>
        <v>0</v>
      </c>
      <c r="E20" s="35"/>
      <c r="F20" s="163"/>
      <c r="G20" s="35">
        <f>IFERROR((VLOOKUP($A20,'Tabela de alimentos'!A16:K949,2,FALSE))*$C20/100,0)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0"/>
        <v>0</v>
      </c>
      <c r="E21" s="35"/>
      <c r="F21" s="163"/>
      <c r="G21" s="35">
        <f>IFERROR((VLOOKUP($A21,'Tabela de alimentos'!A17:K950,2,FALSE))*$C21/100,0)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0"/>
        <v>0</v>
      </c>
      <c r="E22" s="35"/>
      <c r="F22" s="163"/>
      <c r="G22" s="35">
        <f>IFERROR((VLOOKUP($A22,'Tabela de alimentos'!A18:K951,2,FALSE))*$C22/100,0)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0"/>
        <v>0</v>
      </c>
      <c r="E23" s="35"/>
      <c r="F23" s="163"/>
      <c r="G23" s="35">
        <f>IFERROR((VLOOKUP($A23,'Tabela de alimentos'!A19:K952,2,FALSE))*$C23/100,0)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0"/>
        <v>0</v>
      </c>
      <c r="E24" s="35"/>
      <c r="F24" s="163"/>
      <c r="G24" s="35">
        <f>IFERROR((VLOOKUP($A24,'Tabela de alimentos'!A20:K953,2,FALSE))*$C24/100,0)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0"/>
        <v>0</v>
      </c>
      <c r="E25" s="35"/>
      <c r="F25" s="163"/>
      <c r="G25" s="35">
        <f>IFERROR((VLOOKUP($A25,'Tabela de alimentos'!A21:K954,2,FALSE))*$C25/100,0)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0"/>
        <v>0</v>
      </c>
      <c r="E26" s="35"/>
      <c r="F26" s="163"/>
      <c r="G26" s="35">
        <f>IFERROR((VLOOKUP($A26,'Tabela de alimentos'!A22:K955,2,FALSE))*$C26/100,0)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0"/>
        <v>0</v>
      </c>
      <c r="E27" s="35"/>
      <c r="F27" s="163"/>
      <c r="G27" s="35">
        <f>IFERROR((VLOOKUP($A27,'Tabela de alimentos'!A23:K956,2,FALSE))*$C27/100,0)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0"/>
        <v>0</v>
      </c>
      <c r="E28" s="35"/>
      <c r="F28" s="163"/>
      <c r="G28" s="35">
        <f>IFERROR((VLOOKUP($A28,'Tabela de alimentos'!A24:K957,2,FALSE))*$C28/100,0)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0"/>
        <v>0</v>
      </c>
      <c r="E29" s="35"/>
      <c r="F29" s="163"/>
      <c r="G29" s="35">
        <f>IFERROR((VLOOKUP($A29,'Tabela de alimentos'!A25:K958,2,FALSE))*$C29/100,0)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0"/>
        <v>0</v>
      </c>
      <c r="E30" s="35"/>
      <c r="F30" s="163"/>
      <c r="G30" s="35">
        <f>IFERROR((VLOOKUP($A30,'Tabela de alimentos'!A26:K959,2,FALSE))*$C30/100,0)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0"/>
        <v>0</v>
      </c>
      <c r="E31" s="35"/>
      <c r="F31" s="163"/>
      <c r="G31" s="35">
        <f>IFERROR((VLOOKUP($A31,'Tabela de alimentos'!A27:K960,2,FALSE))*$C31/100,0)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0"/>
        <v>0</v>
      </c>
      <c r="E32" s="35"/>
      <c r="F32" s="163"/>
      <c r="G32" s="35">
        <f>IFERROR((VLOOKUP($A32,'Tabela de alimentos'!A28:K961,2,FALSE))*$C32/100,0)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0"/>
        <v>0</v>
      </c>
      <c r="E33" s="35"/>
      <c r="F33" s="163"/>
      <c r="G33" s="35">
        <f>IFERROR((VLOOKUP($A33,'Tabela de alimentos'!A29:K962,2,FALSE))*$C33/100,0)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0"/>
        <v>0</v>
      </c>
      <c r="E34" s="35"/>
      <c r="F34" s="163"/>
      <c r="G34" s="35">
        <f>IFERROR((VLOOKUP($A34,'Tabela de alimentos'!A30:K963,2,FALSE))*$C34/100,0)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0"/>
        <v>0</v>
      </c>
      <c r="E35" s="35"/>
      <c r="F35" s="163"/>
      <c r="G35" s="35">
        <f>IFERROR((VLOOKUP($A35,'Tabela de alimentos'!A31:K964,2,FALSE))*$C35/100,0)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0"/>
        <v>0</v>
      </c>
      <c r="E36" s="35"/>
      <c r="F36" s="163"/>
      <c r="G36" s="35">
        <f>IFERROR((VLOOKUP($A36,'Tabela de alimentos'!A32:K965,2,FALSE))*$C36/100,0)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0"/>
        <v>0</v>
      </c>
      <c r="E37" s="35"/>
      <c r="F37" s="163"/>
      <c r="G37" s="35">
        <f>IFERROR((VLOOKUP($A37,'Tabela de alimentos'!A33:K966,2,FALSE))*$C37/100,0)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0"/>
        <v>0</v>
      </c>
      <c r="E38" s="35"/>
      <c r="F38" s="163"/>
      <c r="G38" s="35">
        <f>IFERROR((VLOOKUP($A38,'Tabela de alimentos'!A34:K967,2,FALSE))*$C38/100,0)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0"/>
        <v>0</v>
      </c>
      <c r="E39" s="35"/>
      <c r="F39" s="163"/>
      <c r="G39" s="35">
        <f>IFERROR((VLOOKUP($A39,'Tabela de alimentos'!A35:K968,2,FALSE))*$C39/100,0)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0"/>
        <v>0</v>
      </c>
      <c r="E40" s="35"/>
      <c r="F40" s="163"/>
      <c r="G40" s="35">
        <f>IFERROR((VLOOKUP($A40,'Tabela de alimentos'!A36:K969,2,FALSE))*$C40/100,0)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0"/>
        <v>0</v>
      </c>
      <c r="E41" s="35"/>
      <c r="F41" s="163"/>
      <c r="G41" s="35">
        <f>IFERROR((VLOOKUP($A41,'Tabela de alimentos'!A37:K970,2,FALSE))*$C41/100,0)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0"/>
        <v>0</v>
      </c>
      <c r="E42" s="35"/>
      <c r="F42" s="163"/>
      <c r="G42" s="35">
        <f>IFERROR((VLOOKUP($A42,'Tabela de alimentos'!A38:K971,2,FALSE))*$C42/100,0)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0"/>
        <v>0</v>
      </c>
      <c r="E43" s="35"/>
      <c r="F43" s="163"/>
      <c r="G43" s="35">
        <f>IFERROR((VLOOKUP($A43,'Tabela de alimentos'!A39:K972,2,FALSE))*$C43/100,0)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0"/>
        <v>0</v>
      </c>
      <c r="E44" s="35"/>
      <c r="F44" s="163"/>
      <c r="G44" s="35">
        <f>IFERROR((VLOOKUP($A44,'Tabela de alimentos'!A40:K973,2,FALSE))*$C44/100,0)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0"/>
        <v>0</v>
      </c>
      <c r="E45" s="35"/>
      <c r="F45" s="163"/>
      <c r="G45" s="35">
        <f>IFERROR((VLOOKUP($A45,'Tabela de alimentos'!A41:K974,2,FALSE))*$C45/100,0)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0"/>
        <v>0</v>
      </c>
      <c r="E46" s="35"/>
      <c r="F46" s="163"/>
      <c r="G46" s="35">
        <f>IFERROR((VLOOKUP($A46,'Tabela de alimentos'!A42:K975,2,FALSE))*$C46/100,0)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168"/>
      <c r="B47" s="247"/>
      <c r="C47" s="33"/>
      <c r="D47" s="35">
        <f t="shared" si="0"/>
        <v>0</v>
      </c>
      <c r="E47" s="35"/>
      <c r="F47" s="163"/>
      <c r="G47" s="35">
        <f>IFERROR((VLOOKUP($A47,'Tabela de alimentos'!A43:K976,2,FALSE))*$C47/100,0)</f>
        <v>0</v>
      </c>
      <c r="H47" s="37">
        <f>IFERROR((VLOOKUP($A47,'Tabela de alimentos'!$A$3:$K$936,3,FALSE))*$C47/100,0)</f>
        <v>0</v>
      </c>
      <c r="I47" s="35">
        <f>IFERROR((VLOOKUP($A47,'Tabela de alimentos'!$A$3:$K$936,4,FALSE))*$C47/100,0)</f>
        <v>0</v>
      </c>
      <c r="J47" s="37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x14ac:dyDescent="0.2">
      <c r="A48" s="168"/>
      <c r="B48" s="247"/>
      <c r="C48" s="33"/>
      <c r="D48" s="35">
        <f t="shared" si="0"/>
        <v>0</v>
      </c>
      <c r="E48" s="35"/>
      <c r="F48" s="163"/>
      <c r="G48" s="35">
        <f>IFERROR((VLOOKUP($A48,'Tabela de alimentos'!A44:K977,2,FALSE))*$C48/100,0)</f>
        <v>0</v>
      </c>
      <c r="H48" s="37">
        <f>IFERROR((VLOOKUP($A48,'Tabela de alimentos'!$A$3:$K$936,3,FALSE))*$C48/100,0)</f>
        <v>0</v>
      </c>
      <c r="I48" s="35">
        <f>IFERROR((VLOOKUP($A48,'Tabela de alimentos'!$A$3:$K$936,4,FALSE))*$C48/100,0)</f>
        <v>0</v>
      </c>
      <c r="J48" s="37">
        <f>IFERROR((VLOOKUP($A48,'Tabela de alimentos'!$A$3:$K$936,5,FALSE))*$C48/100,0)</f>
        <v>0</v>
      </c>
      <c r="K48" s="37">
        <f>IFERROR((VLOOKUP($A48,'Tabela de alimentos'!$A$3:$K$936,6,FALSE))*$C48/100,0)</f>
        <v>0</v>
      </c>
      <c r="L48" s="32">
        <f>IFERROR((VLOOKUP($A48,'Tabela de alimentos'!$A$3:$K$936,7,FALSE))*$C48/100,0)</f>
        <v>0</v>
      </c>
      <c r="M48" s="32">
        <f>IFERROR((VLOOKUP($A48,'Tabela de alimentos'!$A$3:$K$936,8,FALSE))*$C48/100,0)</f>
        <v>0</v>
      </c>
      <c r="N48" s="32">
        <f>IFERROR((VLOOKUP($A48,'Tabela de alimentos'!$A$3:$K$936,9,FALSE))*$C48/100,0)</f>
        <v>0</v>
      </c>
      <c r="O48" s="32">
        <f>IFERROR((VLOOKUP($A48,'Tabela de alimentos'!$A$3:$K$936,10,FALSE))*$C48/100,0)</f>
        <v>0</v>
      </c>
      <c r="P48" s="32">
        <f>IFERROR((VLOOKUP($A48,'Tabela de alimentos'!$A$3:$K$936,11,FALSE))*$C48/100,0)</f>
        <v>0</v>
      </c>
    </row>
    <row r="49" spans="1:16" x14ac:dyDescent="0.2">
      <c r="A49" s="168"/>
      <c r="B49" s="247"/>
      <c r="C49" s="33"/>
      <c r="D49" s="35">
        <f t="shared" si="0"/>
        <v>0</v>
      </c>
      <c r="E49" s="35"/>
      <c r="F49" s="163"/>
      <c r="G49" s="35">
        <f>IFERROR((VLOOKUP($A49,'Tabela de alimentos'!A45:K978,2,FALSE))*$C49/100,0)</f>
        <v>0</v>
      </c>
      <c r="H49" s="37">
        <f>IFERROR((VLOOKUP($A49,'Tabela de alimentos'!$A$3:$K$936,3,FALSE))*$C49/100,0)</f>
        <v>0</v>
      </c>
      <c r="I49" s="35">
        <f>IFERROR((VLOOKUP($A49,'Tabela de alimentos'!$A$3:$K$936,4,FALSE))*$C49/100,0)</f>
        <v>0</v>
      </c>
      <c r="J49" s="37">
        <f>IFERROR((VLOOKUP($A49,'Tabela de alimentos'!$A$3:$K$936,5,FALSE))*$C49/100,0)</f>
        <v>0</v>
      </c>
      <c r="K49" s="37">
        <f>IFERROR((VLOOKUP($A49,'Tabela de alimentos'!$A$3:$K$936,6,FALSE))*$C49/100,0)</f>
        <v>0</v>
      </c>
      <c r="L49" s="32">
        <f>IFERROR((VLOOKUP($A49,'Tabela de alimentos'!$A$3:$K$936,7,FALSE))*$C49/100,0)</f>
        <v>0</v>
      </c>
      <c r="M49" s="32">
        <f>IFERROR((VLOOKUP($A49,'Tabela de alimentos'!$A$3:$K$936,8,FALSE))*$C49/100,0)</f>
        <v>0</v>
      </c>
      <c r="N49" s="32">
        <f>IFERROR((VLOOKUP($A49,'Tabela de alimentos'!$A$3:$K$936,9,FALSE))*$C49/100,0)</f>
        <v>0</v>
      </c>
      <c r="O49" s="32">
        <f>IFERROR((VLOOKUP($A49,'Tabela de alimentos'!$A$3:$K$936,10,FALSE))*$C49/100,0)</f>
        <v>0</v>
      </c>
      <c r="P49" s="32">
        <f>IFERROR((VLOOKUP($A49,'Tabela de alimentos'!$A$3:$K$936,11,FALSE))*$C49/100,0)</f>
        <v>0</v>
      </c>
    </row>
    <row r="50" spans="1:16" x14ac:dyDescent="0.2">
      <c r="A50" s="168"/>
      <c r="B50" s="247"/>
      <c r="C50" s="33"/>
      <c r="D50" s="35">
        <f t="shared" si="0"/>
        <v>0</v>
      </c>
      <c r="E50" s="35"/>
      <c r="F50" s="163"/>
      <c r="G50" s="35">
        <f>IFERROR((VLOOKUP($A50,'Tabela de alimentos'!A46:K979,2,FALSE))*$C50/100,0)</f>
        <v>0</v>
      </c>
      <c r="H50" s="37">
        <f>IFERROR((VLOOKUP($A50,'Tabela de alimentos'!$A$3:$K$936,3,FALSE))*$C50/100,0)</f>
        <v>0</v>
      </c>
      <c r="I50" s="35">
        <f>IFERROR((VLOOKUP($A50,'Tabela de alimentos'!$A$3:$K$936,4,FALSE))*$C50/100,0)</f>
        <v>0</v>
      </c>
      <c r="J50" s="37">
        <f>IFERROR((VLOOKUP($A50,'Tabela de alimentos'!$A$3:$K$936,5,FALSE))*$C50/100,0)</f>
        <v>0</v>
      </c>
      <c r="K50" s="37">
        <f>IFERROR((VLOOKUP($A50,'Tabela de alimentos'!$A$3:$K$936,6,FALSE))*$C50/100,0)</f>
        <v>0</v>
      </c>
      <c r="L50" s="32">
        <f>IFERROR((VLOOKUP($A50,'Tabela de alimentos'!$A$3:$K$936,7,FALSE))*$C50/100,0)</f>
        <v>0</v>
      </c>
      <c r="M50" s="32">
        <f>IFERROR((VLOOKUP($A50,'Tabela de alimentos'!$A$3:$K$936,8,FALSE))*$C50/100,0)</f>
        <v>0</v>
      </c>
      <c r="N50" s="32">
        <f>IFERROR((VLOOKUP($A50,'Tabela de alimentos'!$A$3:$K$936,9,FALSE))*$C50/100,0)</f>
        <v>0</v>
      </c>
      <c r="O50" s="32">
        <f>IFERROR((VLOOKUP($A50,'Tabela de alimentos'!$A$3:$K$936,10,FALSE))*$C50/100,0)</f>
        <v>0</v>
      </c>
      <c r="P50" s="32">
        <f>IFERROR((VLOOKUP($A50,'Tabela de alimentos'!$A$3:$K$936,11,FALSE))*$C50/100,0)</f>
        <v>0</v>
      </c>
    </row>
    <row r="51" spans="1:16" x14ac:dyDescent="0.2">
      <c r="A51" s="168"/>
      <c r="B51" s="247"/>
      <c r="C51" s="33"/>
      <c r="D51" s="35">
        <f t="shared" si="0"/>
        <v>0</v>
      </c>
      <c r="E51" s="35"/>
      <c r="F51" s="163"/>
      <c r="G51" s="35">
        <f>IFERROR((VLOOKUP($A51,'Tabela de alimentos'!A47:K980,2,FALSE))*$C51/100,0)</f>
        <v>0</v>
      </c>
      <c r="H51" s="37">
        <f>IFERROR((VLOOKUP($A51,'Tabela de alimentos'!$A$3:$K$936,3,FALSE))*$C51/100,0)</f>
        <v>0</v>
      </c>
      <c r="I51" s="35">
        <f>IFERROR((VLOOKUP($A51,'Tabela de alimentos'!$A$3:$K$936,4,FALSE))*$C51/100,0)</f>
        <v>0</v>
      </c>
      <c r="J51" s="37">
        <f>IFERROR((VLOOKUP($A51,'Tabela de alimentos'!$A$3:$K$936,5,FALSE))*$C51/100,0)</f>
        <v>0</v>
      </c>
      <c r="K51" s="37">
        <f>IFERROR((VLOOKUP($A51,'Tabela de alimentos'!$A$3:$K$936,6,FALSE))*$C51/100,0)</f>
        <v>0</v>
      </c>
      <c r="L51" s="32">
        <f>IFERROR((VLOOKUP($A51,'Tabela de alimentos'!$A$3:$K$936,7,FALSE))*$C51/100,0)</f>
        <v>0</v>
      </c>
      <c r="M51" s="32">
        <f>IFERROR((VLOOKUP($A51,'Tabela de alimentos'!$A$3:$K$936,8,FALSE))*$C51/100,0)</f>
        <v>0</v>
      </c>
      <c r="N51" s="32">
        <f>IFERROR((VLOOKUP($A51,'Tabela de alimentos'!$A$3:$K$936,9,FALSE))*$C51/100,0)</f>
        <v>0</v>
      </c>
      <c r="O51" s="32">
        <f>IFERROR((VLOOKUP($A51,'Tabela de alimentos'!$A$3:$K$936,10,FALSE))*$C51/100,0)</f>
        <v>0</v>
      </c>
      <c r="P51" s="32">
        <f>IFERROR((VLOOKUP($A51,'Tabela de alimentos'!$A$3:$K$936,11,FALSE))*$C51/100,0)</f>
        <v>0</v>
      </c>
    </row>
    <row r="52" spans="1:16" x14ac:dyDescent="0.2">
      <c r="A52" s="246"/>
      <c r="B52" s="247"/>
      <c r="C52" s="34"/>
      <c r="D52" s="36">
        <f>IFERROR(B52/C52,0)</f>
        <v>0</v>
      </c>
      <c r="E52" s="36"/>
      <c r="F52" s="164"/>
      <c r="G52" s="36">
        <f>IFERROR((VLOOKUP($A52,'Tabela de alimentos'!A48:K981,2,FALSE))*$C52/100,0)</f>
        <v>0</v>
      </c>
      <c r="H52" s="38">
        <f>IFERROR((VLOOKUP($A52,'Tabela de alimentos'!$A$3:$K$936,3,FALSE))*$C52/100,0)</f>
        <v>0</v>
      </c>
      <c r="I52" s="36">
        <f>IFERROR((VLOOKUP($A52,'Tabela de alimentos'!$A$3:$K$936,4,FALSE))*$C52/100,0)</f>
        <v>0</v>
      </c>
      <c r="J52" s="38">
        <f>IFERROR((VLOOKUP($A52,'Tabela de alimentos'!$A$3:$K$936,5,FALSE))*$C52/100,0)</f>
        <v>0</v>
      </c>
      <c r="K52" s="37">
        <f>IFERROR((VLOOKUP($A52,'Tabela de alimentos'!$A$3:$K$936,6,FALSE))*$C52/100,0)</f>
        <v>0</v>
      </c>
      <c r="L52" s="32">
        <f>IFERROR((VLOOKUP($A52,'Tabela de alimentos'!$A$3:$K$936,7,FALSE))*$C52/100,0)</f>
        <v>0</v>
      </c>
      <c r="M52" s="32">
        <f>IFERROR((VLOOKUP($A52,'Tabela de alimentos'!$A$3:$K$936,8,FALSE))*$C52/100,0)</f>
        <v>0</v>
      </c>
      <c r="N52" s="32">
        <f>IFERROR((VLOOKUP($A52,'Tabela de alimentos'!$A$3:$K$936,9,FALSE))*$C52/100,0)</f>
        <v>0</v>
      </c>
      <c r="O52" s="32">
        <f>IFERROR((VLOOKUP($A52,'Tabela de alimentos'!$A$3:$K$936,10,FALSE))*$C52/100,0)</f>
        <v>0</v>
      </c>
      <c r="P52" s="32">
        <f>IFERROR((VLOOKUP($A52,'Tabela de alimentos'!$A$3:$K$936,11,FALSE))*$C52/100,0)</f>
        <v>0</v>
      </c>
    </row>
    <row r="53" spans="1:16" s="26" customFormat="1" ht="18" customHeight="1" x14ac:dyDescent="0.2">
      <c r="A53" s="249" t="s">
        <v>395</v>
      </c>
      <c r="B53" s="152">
        <f>SUM(B5:B52)</f>
        <v>30</v>
      </c>
      <c r="C53" s="153">
        <f>SUM(C5:C52)</f>
        <v>30</v>
      </c>
      <c r="D53" s="153"/>
      <c r="E53" s="154"/>
      <c r="F53" s="165">
        <f t="shared" ref="F53:P53" si="1">SUM(F5:F52)</f>
        <v>0</v>
      </c>
      <c r="G53" s="153">
        <f t="shared" si="1"/>
        <v>109.2</v>
      </c>
      <c r="H53" s="153">
        <f t="shared" si="1"/>
        <v>456.89280000000008</v>
      </c>
      <c r="I53" s="153">
        <f t="shared" si="1"/>
        <v>3.18</v>
      </c>
      <c r="J53" s="152">
        <f t="shared" si="1"/>
        <v>0.99299999999999999</v>
      </c>
      <c r="K53" s="152">
        <f t="shared" si="1"/>
        <v>22.38</v>
      </c>
      <c r="L53" s="152">
        <f t="shared" si="1"/>
        <v>5.64</v>
      </c>
      <c r="M53" s="153">
        <f t="shared" si="1"/>
        <v>0.37200000000000005</v>
      </c>
      <c r="N53" s="155">
        <f t="shared" si="1"/>
        <v>0</v>
      </c>
      <c r="O53" s="155">
        <f t="shared" si="1"/>
        <v>0</v>
      </c>
      <c r="P53" s="155">
        <f t="shared" si="1"/>
        <v>249</v>
      </c>
    </row>
    <row r="54" spans="1:16" s="4" customFormat="1" ht="18" customHeight="1" thickBot="1" x14ac:dyDescent="0.25">
      <c r="A54" s="286" t="s">
        <v>397</v>
      </c>
      <c r="B54" s="287"/>
      <c r="C54" s="287"/>
      <c r="D54" s="287"/>
      <c r="E54" s="287"/>
      <c r="F54" s="287"/>
      <c r="G54" s="156">
        <f t="shared" ref="G54:P54" si="2">IFERROR((100*G$53)/$C$53,0)</f>
        <v>364</v>
      </c>
      <c r="H54" s="156">
        <f t="shared" si="2"/>
        <v>1522.9760000000001</v>
      </c>
      <c r="I54" s="156">
        <f t="shared" si="2"/>
        <v>10.6</v>
      </c>
      <c r="J54" s="157">
        <f t="shared" si="2"/>
        <v>3.31</v>
      </c>
      <c r="K54" s="157">
        <f t="shared" si="2"/>
        <v>74.599999999999994</v>
      </c>
      <c r="L54" s="157">
        <f t="shared" si="2"/>
        <v>18.8</v>
      </c>
      <c r="M54" s="156">
        <f t="shared" si="2"/>
        <v>1.24</v>
      </c>
      <c r="N54" s="158">
        <f t="shared" si="2"/>
        <v>0</v>
      </c>
      <c r="O54" s="158">
        <f t="shared" si="2"/>
        <v>0</v>
      </c>
      <c r="P54" s="158">
        <f t="shared" si="2"/>
        <v>830</v>
      </c>
    </row>
    <row r="55" spans="1:16" s="4" customFormat="1" ht="13.9" customHeight="1" x14ac:dyDescent="0.2">
      <c r="A55" s="159" t="s">
        <v>627</v>
      </c>
      <c r="B55" s="31">
        <v>100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3.9" customHeight="1" x14ac:dyDescent="0.2">
      <c r="A56" s="160" t="s">
        <v>626</v>
      </c>
      <c r="B56" s="29">
        <f>IFERROR(B55/C53,0)</f>
        <v>3.3333333333333335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8" customHeight="1" thickBot="1" x14ac:dyDescent="0.3">
      <c r="A57" s="161" t="s">
        <v>398</v>
      </c>
      <c r="B57" s="292"/>
      <c r="C57" s="292"/>
      <c r="D57" s="15"/>
      <c r="E57" s="15"/>
      <c r="F57" s="15"/>
      <c r="G57" s="18"/>
      <c r="H57" s="15"/>
      <c r="I57" s="15"/>
      <c r="J57" s="15"/>
      <c r="K57" s="15"/>
      <c r="L57" s="15"/>
      <c r="M57" s="6"/>
      <c r="N57" s="6"/>
      <c r="O57" s="6"/>
      <c r="P57" s="6"/>
    </row>
    <row r="58" spans="1:16" x14ac:dyDescent="0.2">
      <c r="A58" s="288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</row>
    <row r="59" spans="1:16" x14ac:dyDescent="0.2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</row>
    <row r="60" spans="1:16" x14ac:dyDescent="0.2">
      <c r="A60" s="295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1:16" x14ac:dyDescent="0.2">
      <c r="A61" s="295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</row>
    <row r="62" spans="1:16" ht="13.5" thickBot="1" x14ac:dyDescent="0.25">
      <c r="A62" s="297"/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</row>
    <row r="63" spans="1:16" ht="19.899999999999999" customHeight="1" x14ac:dyDescent="0.25">
      <c r="A63" s="17"/>
      <c r="B63" s="299" t="s">
        <v>645</v>
      </c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</row>
    <row r="64" spans="1:16" x14ac:dyDescent="0.2">
      <c r="A64" s="8"/>
    </row>
    <row r="65" spans="1:1" x14ac:dyDescent="0.2">
      <c r="A65" s="8"/>
    </row>
  </sheetData>
  <mergeCells count="16">
    <mergeCell ref="A60:P60"/>
    <mergeCell ref="A61:P61"/>
    <mergeCell ref="A62:P62"/>
    <mergeCell ref="B63:P63"/>
    <mergeCell ref="A59:P59"/>
    <mergeCell ref="A1:P1"/>
    <mergeCell ref="A2:P2"/>
    <mergeCell ref="A54:F54"/>
    <mergeCell ref="A58:P58"/>
    <mergeCell ref="D3:D4"/>
    <mergeCell ref="F3:F4"/>
    <mergeCell ref="B3:B4"/>
    <mergeCell ref="C3:C4"/>
    <mergeCell ref="B57:C57"/>
    <mergeCell ref="G3:H3"/>
    <mergeCell ref="E3:E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A8:A52 A5:A6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35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712</v>
      </c>
      <c r="C5" s="22">
        <v>132</v>
      </c>
      <c r="D5" s="46">
        <f>IFERROR((VLOOKUP($B5,'Tabela de alimentos'!$A$3:$K$936,2,FALSE))*$C5/100,0)</f>
        <v>391.81007279502194</v>
      </c>
      <c r="E5" s="48">
        <f>IFERROR((VLOOKUP($B5,'Tabela de alimentos'!$A$3:$K$936,3,FALSE))*$C5/100,0)</f>
        <v>1633.2682934997451</v>
      </c>
      <c r="F5" s="46">
        <f>IFERROR((VLOOKUP($B5,'Tabela de alimentos'!$A$3:$K$936,4,FALSE))*$C5/100,0)</f>
        <v>12.667571791393073</v>
      </c>
      <c r="G5" s="46">
        <f>IFERROR((VLOOKUP($B5,'Tabela de alimentos'!$A$3:$K$936,5,FALSE))*$C5/100,0)</f>
        <v>13.338108275387583</v>
      </c>
      <c r="H5" s="46">
        <f>IFERROR((VLOOKUP($B5,'Tabela de alimentos'!$A$3:$K$936,6,FALSE))*$C5/100,0)</f>
        <v>53.675567409831139</v>
      </c>
      <c r="I5" s="48">
        <f>IFERROR((VLOOKUP($B5,'Tabela de alimentos'!$A$3:$K$936,7,FALSE))*$C5/100,0)</f>
        <v>214.55801397626507</v>
      </c>
      <c r="J5" s="44">
        <f>IFERROR((VLOOKUP($B5,'Tabela de alimentos'!$A$3:$K$936,8,FALSE))*$C5/100,0)</f>
        <v>2.0207096735919872</v>
      </c>
      <c r="K5" s="44">
        <f>IFERROR((VLOOKUP($B5,'Tabela de alimentos'!$A$3:$K$936,9,FALSE))*$C5/100,0)</f>
        <v>5.3315013578015575</v>
      </c>
      <c r="L5" s="44">
        <f>IFERROR((VLOOKUP($B5,'Tabela de alimentos'!$A$3:$K$936,10,FALSE))*$C5/100,0)</f>
        <v>6.7371804640125754</v>
      </c>
      <c r="M5" s="44">
        <f>IFERROR((VLOOKUP($B5,'Tabela de alimentos'!$A$3:$K$936,11,FALSE))*$C5/100,0)</f>
        <v>552.10827226925676</v>
      </c>
    </row>
    <row r="6" spans="1:13" ht="14.25" x14ac:dyDescent="0.2">
      <c r="A6" s="185"/>
      <c r="B6" s="271" t="s">
        <v>724</v>
      </c>
      <c r="C6" s="22">
        <v>103</v>
      </c>
      <c r="D6" s="46">
        <f>IFERROR((VLOOKUP($B6,'Tabela de alimentos'!$A$3:$K$936,2,FALSE))*$C6/100,0)</f>
        <v>85.191098119999964</v>
      </c>
      <c r="E6" s="48">
        <f>IFERROR((VLOOKUP($B6,'Tabela de alimentos'!$A$3:$K$936,3,FALSE))*$C6/100,0)</f>
        <v>356.43955453407989</v>
      </c>
      <c r="F6" s="46">
        <f>IFERROR((VLOOKUP($B6,'Tabela de alimentos'!$A$3:$K$936,4,FALSE))*$C6/100,0)</f>
        <v>0.56278055555555584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21.844011111111111</v>
      </c>
      <c r="I6" s="48">
        <f>IFERROR((VLOOKUP($B6,'Tabela de alimentos'!$A$3:$K$936,7,FALSE))*$C6/100,0)</f>
        <v>7.1184444444444441</v>
      </c>
      <c r="J6" s="44">
        <f>IFERROR((VLOOKUP($B6,'Tabela de alimentos'!$A$3:$K$936,8,FALSE))*$C6/100,0)</f>
        <v>0.16193888888888888</v>
      </c>
      <c r="K6" s="44">
        <f>IFERROR((VLOOKUP($B6,'Tabela de alimentos'!$A$3:$K$936,9,FALSE))*$C6/100,0)</f>
        <v>148.49166666666667</v>
      </c>
      <c r="L6" s="44">
        <f>IFERROR((VLOOKUP($B6,'Tabela de alimentos'!$A$3:$K$936,10,FALSE))*$C6/100,0)</f>
        <v>534.94709444444447</v>
      </c>
      <c r="M6" s="44">
        <f>IFERROR((VLOOKUP($B6,'Tabela de alimentos'!$A$3:$K$936,11,FALSE))*$C6/100,0)</f>
        <v>3.158666666666667</v>
      </c>
    </row>
    <row r="7" spans="1:13" ht="14.25" x14ac:dyDescent="0.2">
      <c r="A7" s="42"/>
      <c r="B7" s="271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477.00117091502193</v>
      </c>
      <c r="E46" s="58">
        <f t="shared" ref="E46:M46" si="0">SUM(E5:E45)</f>
        <v>1989.707848033825</v>
      </c>
      <c r="F46" s="57">
        <f t="shared" si="0"/>
        <v>13.230352346948628</v>
      </c>
      <c r="G46" s="57">
        <f t="shared" si="0"/>
        <v>13.338108275387583</v>
      </c>
      <c r="H46" s="57">
        <f t="shared" si="0"/>
        <v>75.519578520942247</v>
      </c>
      <c r="I46" s="58">
        <f t="shared" si="0"/>
        <v>221.67645842070951</v>
      </c>
      <c r="J46" s="59">
        <f t="shared" si="0"/>
        <v>2.182648562480876</v>
      </c>
      <c r="K46" s="59">
        <f t="shared" si="0"/>
        <v>153.82316802446823</v>
      </c>
      <c r="L46" s="59">
        <f t="shared" si="0"/>
        <v>541.68427490845704</v>
      </c>
      <c r="M46" s="59">
        <f t="shared" si="0"/>
        <v>555.26693893592346</v>
      </c>
    </row>
    <row r="47" spans="1:15" s="7" customFormat="1" ht="30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5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708</v>
      </c>
      <c r="C5" s="22">
        <v>195</v>
      </c>
      <c r="D5" s="46">
        <f>IFERROR((VLOOKUP($B5,'Tabela de alimentos'!$A$3:$K$936,2,FALSE))*$C5/100,0)</f>
        <v>434.07592880006791</v>
      </c>
      <c r="E5" s="48">
        <f>IFERROR((VLOOKUP($B5,'Tabela de alimentos'!$A$3:$K$936,3,FALSE))*$C5/100,0)</f>
        <v>1807.2785104494844</v>
      </c>
      <c r="F5" s="46">
        <f>IFERROR((VLOOKUP($B5,'Tabela de alimentos'!$A$3:$K$936,4,FALSE))*$C5/100,0)</f>
        <v>12.313855140963547</v>
      </c>
      <c r="G5" s="46">
        <f>IFERROR((VLOOKUP($B5,'Tabela de alimentos'!$A$3:$K$936,5,FALSE))*$C5/100,0)</f>
        <v>9.7368062802442097</v>
      </c>
      <c r="H5" s="46">
        <f>IFERROR((VLOOKUP($B5,'Tabela de alimentos'!$A$3:$K$936,6,FALSE))*$C5/100,0)</f>
        <v>73.965229849223903</v>
      </c>
      <c r="I5" s="48">
        <f>IFERROR((VLOOKUP($B5,'Tabela de alimentos'!$A$3:$K$936,7,FALSE))*$C5/100,0)</f>
        <v>78.987513639031789</v>
      </c>
      <c r="J5" s="44">
        <f>IFERROR((VLOOKUP($B5,'Tabela de alimentos'!$A$3:$K$936,8,FALSE))*$C5/100,0)</f>
        <v>2.3254039182696378</v>
      </c>
      <c r="K5" s="44">
        <f>IFERROR((VLOOKUP($B5,'Tabela de alimentos'!$A$3:$K$936,9,FALSE))*$C5/100,0)</f>
        <v>166.80553835021729</v>
      </c>
      <c r="L5" s="44">
        <f>IFERROR((VLOOKUP($B5,'Tabela de alimentos'!$A$3:$K$936,10,FALSE))*$C5/100,0)</f>
        <v>16.296068665315776</v>
      </c>
      <c r="M5" s="44">
        <f>IFERROR((VLOOKUP($B5,'Tabela de alimentos'!$A$3:$K$936,11,FALSE))*$C5/100,0)</f>
        <v>495.60796906856137</v>
      </c>
    </row>
    <row r="6" spans="1:13" ht="14.25" x14ac:dyDescent="0.2">
      <c r="A6" s="42"/>
      <c r="B6" s="271" t="s">
        <v>706</v>
      </c>
      <c r="C6" s="22">
        <v>130</v>
      </c>
      <c r="D6" s="46">
        <f>IFERROR((VLOOKUP($B6,'Tabela de alimentos'!$A$3:$K$936,2,FALSE))*$C6/100,0)</f>
        <v>42.3886139130434</v>
      </c>
      <c r="E6" s="48">
        <f>IFERROR((VLOOKUP($B6,'Tabela de alimentos'!$A$3:$K$936,3,FALSE))*$C6/100,0)</f>
        <v>177.35396061217358</v>
      </c>
      <c r="F6" s="46">
        <f>IFERROR((VLOOKUP($B6,'Tabela de alimentos'!$A$3:$K$936,4,FALSE))*$C6/100,0)</f>
        <v>1.1492753623188405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10.581057971014488</v>
      </c>
      <c r="I6" s="48">
        <f>IFERROR((VLOOKUP($B6,'Tabela de alimentos'!$A$3:$K$936,7,FALSE))*$C6/100,0)</f>
        <v>10.036</v>
      </c>
      <c r="J6" s="44">
        <f>IFERROR((VLOOKUP($B6,'Tabela de alimentos'!$A$3:$K$936,8,FALSE))*$C6/100,0)</f>
        <v>0.29466666666666663</v>
      </c>
      <c r="K6" s="44">
        <f>IFERROR((VLOOKUP($B6,'Tabela de alimentos'!$A$3:$K$936,9,FALSE))*$C6/100,0)</f>
        <v>47.58</v>
      </c>
      <c r="L6" s="44">
        <f>IFERROR((VLOOKUP($B6,'Tabela de alimentos'!$A$3:$K$936,10,FALSE))*$C6/100,0)</f>
        <v>7.9906666666666668</v>
      </c>
      <c r="M6" s="44">
        <f>IFERROR((VLOOKUP($B6,'Tabela de alimentos'!$A$3:$K$936,11,FALSE))*$C6/100,0)</f>
        <v>0</v>
      </c>
    </row>
    <row r="7" spans="1:13" ht="14.25" x14ac:dyDescent="0.2">
      <c r="A7" s="42"/>
      <c r="B7" s="273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476.46454271311131</v>
      </c>
      <c r="E46" s="49">
        <f t="shared" si="0"/>
        <v>1984.632471061658</v>
      </c>
      <c r="F46" s="47">
        <f t="shared" si="0"/>
        <v>13.463130503282388</v>
      </c>
      <c r="G46" s="47">
        <f t="shared" si="0"/>
        <v>9.7368062802442097</v>
      </c>
      <c r="H46" s="47">
        <f t="shared" si="0"/>
        <v>84.546287820238391</v>
      </c>
      <c r="I46" s="49">
        <f t="shared" si="0"/>
        <v>89.02351363903179</v>
      </c>
      <c r="J46" s="45">
        <f t="shared" si="0"/>
        <v>2.6200705849363044</v>
      </c>
      <c r="K46" s="45">
        <f t="shared" si="0"/>
        <v>214.3855383502173</v>
      </c>
      <c r="L46" s="45">
        <f t="shared" si="0"/>
        <v>24.286735331982442</v>
      </c>
      <c r="M46" s="45">
        <f t="shared" si="0"/>
        <v>495.60796906856137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5" activePane="bottomLeft" state="frozen"/>
      <selection activeCell="B8" sqref="B8"/>
      <selection pane="bottomLeft" activeCell="C5" sqref="C5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4" ht="35.2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1" t="s">
        <v>699</v>
      </c>
      <c r="C5" s="22">
        <v>248</v>
      </c>
      <c r="D5" s="53">
        <f>IFERROR((VLOOKUP($B5,'Tabela de alimentos'!$A$3:$K$936,2,FALSE))*$C5/100,0)</f>
        <v>476.25871122422393</v>
      </c>
      <c r="E5" s="56">
        <f>IFERROR((VLOOKUP($B5,'Tabela de alimentos'!$A$3:$K$936,3,FALSE))*$C5/100,0)</f>
        <v>1956.7730286511467</v>
      </c>
      <c r="F5" s="53">
        <f>IFERROR((VLOOKUP($B5,'Tabela de alimentos'!$A$3:$K$936,4,FALSE))*$C5/100,0)</f>
        <v>14.12565177836704</v>
      </c>
      <c r="G5" s="53">
        <f>IFERROR((VLOOKUP($B5,'Tabela de alimentos'!$A$3:$K$936,5,FALSE))*$C5/100,0)</f>
        <v>27.978070613360629</v>
      </c>
      <c r="H5" s="53">
        <f>IFERROR((VLOOKUP($B5,'Tabela de alimentos'!$A$3:$K$936,6,FALSE))*$C5/100,0)</f>
        <v>41.40512998149984</v>
      </c>
      <c r="I5" s="56">
        <f>IFERROR((VLOOKUP($B5,'Tabela de alimentos'!$A$3:$K$936,7,FALSE))*$C5/100,0)</f>
        <v>52.22893046468355</v>
      </c>
      <c r="J5" s="55">
        <f>IFERROR((VLOOKUP($B5,'Tabela de alimentos'!$A$3:$K$936,8,FALSE))*$C5/100,0)</f>
        <v>1.2078863655740029</v>
      </c>
      <c r="K5" s="55">
        <f>IFERROR((VLOOKUP($B5,'Tabela de alimentos'!$A$3:$K$936,9,FALSE))*$C5/100,0)</f>
        <v>33.838428841685449</v>
      </c>
      <c r="L5" s="55">
        <f>IFERROR((VLOOKUP($B5,'Tabela de alimentos'!$A$3:$K$936,10,FALSE))*$C5/100,0)</f>
        <v>26.603676370679576</v>
      </c>
      <c r="M5" s="55">
        <f>IFERROR((VLOOKUP($B5,'Tabela de alimentos'!$A$3:$K$936,11,FALSE))*$C5/100,0)</f>
        <v>1899.8521192148753</v>
      </c>
      <c r="N5" s="21"/>
    </row>
    <row r="6" spans="1:14" ht="14.25" x14ac:dyDescent="0.2">
      <c r="A6" s="42"/>
      <c r="B6" s="271"/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3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6">
        <f>IFERROR((VLOOKUP($B6,'Tabela de alimentos'!$A$3:$K$936,7,FALSE))*$C6/100,0)</f>
        <v>0</v>
      </c>
      <c r="J6" s="55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476.25871122422393</v>
      </c>
      <c r="E46" s="58">
        <f t="shared" si="0"/>
        <v>1956.7730286511467</v>
      </c>
      <c r="F46" s="57">
        <f t="shared" si="0"/>
        <v>14.12565177836704</v>
      </c>
      <c r="G46" s="57">
        <f t="shared" si="0"/>
        <v>27.978070613360629</v>
      </c>
      <c r="H46" s="57">
        <f t="shared" si="0"/>
        <v>41.40512998149984</v>
      </c>
      <c r="I46" s="58">
        <f t="shared" si="0"/>
        <v>52.22893046468355</v>
      </c>
      <c r="J46" s="59">
        <f t="shared" si="0"/>
        <v>1.2078863655740029</v>
      </c>
      <c r="K46" s="59">
        <f t="shared" si="0"/>
        <v>33.838428841685449</v>
      </c>
      <c r="L46" s="59">
        <f t="shared" si="0"/>
        <v>26.603676370679576</v>
      </c>
      <c r="M46" s="59">
        <f t="shared" si="0"/>
        <v>1899.8521192148753</v>
      </c>
      <c r="N46" s="89"/>
    </row>
    <row r="47" spans="1:14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8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1" t="s">
        <v>693</v>
      </c>
      <c r="C5" s="271">
        <v>140</v>
      </c>
      <c r="D5" s="53">
        <f>IFERROR((VLOOKUP($B5,'Tabela de alimentos'!$A$3:$K$936,2,FALSE))*$C5/100,0)</f>
        <v>305.18100873905996</v>
      </c>
      <c r="E5" s="56">
        <f>IFERROR((VLOOKUP($B5,'Tabela de alimentos'!$A$3:$K$936,3,FALSE))*$C5/100,0)</f>
        <v>1288.4242326364747</v>
      </c>
      <c r="F5" s="53">
        <f>IFERROR((VLOOKUP($B5,'Tabela de alimentos'!$A$3:$K$936,4,FALSE))*$C5/100,0)</f>
        <v>7.9559281734753027</v>
      </c>
      <c r="G5" s="53">
        <f>IFERROR((VLOOKUP($B5,'Tabela de alimentos'!$A$3:$K$936,5,FALSE))*$C5/100,0)</f>
        <v>4.4234018267045316</v>
      </c>
      <c r="H5" s="53">
        <f>IFERROR((VLOOKUP($B5,'Tabela de alimentos'!$A$3:$K$936,6,FALSE))*$C5/100,0)</f>
        <v>57.29662617322743</v>
      </c>
      <c r="I5" s="261">
        <f>IFERROR((VLOOKUP($B5,'Tabela de alimentos'!$A$3:$K$936,7,FALSE))*$C5/100,0)</f>
        <v>21.064629314547425</v>
      </c>
      <c r="J5" s="55">
        <f>IFERROR((VLOOKUP($B5,'Tabela de alimentos'!$A$3:$K$936,8,FALSE))*$C5/100,0)</f>
        <v>1.002841415691609</v>
      </c>
      <c r="K5" s="55">
        <f>IFERROR((VLOOKUP($B5,'Tabela de alimentos'!$A$3:$K$936,9,FALSE))*$C5/100,0)</f>
        <v>226.17427615670519</v>
      </c>
      <c r="L5" s="55">
        <f>IFERROR((VLOOKUP($B5,'Tabela de alimentos'!$A$3:$K$936,10,FALSE))*$C5/100,0)</f>
        <v>7.0969039968938263</v>
      </c>
      <c r="M5" s="55">
        <f>IFERROR((VLOOKUP($B5,'Tabela de alimentos'!$A$3:$K$936,11,FALSE))*$C5/100,0)</f>
        <v>275.71168844433544</v>
      </c>
    </row>
    <row r="6" spans="1:13" ht="14.25" x14ac:dyDescent="0.2">
      <c r="A6" s="60"/>
      <c r="B6" s="271" t="s">
        <v>720</v>
      </c>
      <c r="C6" s="24">
        <v>50</v>
      </c>
      <c r="D6" s="53">
        <f>IFERROR((VLOOKUP($B6,'Tabela de alimentos'!$A$3:$K$936,2,FALSE))*$C6/100,0)</f>
        <v>134.92392319968513</v>
      </c>
      <c r="E6" s="56">
        <f>IFERROR((VLOOKUP($B6,'Tabela de alimentos'!$A$3:$K$936,3,FALSE))*$C6/100,0)</f>
        <v>564.52169466748262</v>
      </c>
      <c r="F6" s="53">
        <f>IFERROR((VLOOKUP($B6,'Tabela de alimentos'!$A$3:$K$936,4,FALSE))*$C6/100,0)</f>
        <v>4.1926462134527638</v>
      </c>
      <c r="G6" s="53">
        <f>IFERROR((VLOOKUP($B6,'Tabela de alimentos'!$A$3:$K$936,5,FALSE))*$C6/100,0)</f>
        <v>12.831302762874337</v>
      </c>
      <c r="H6" s="53">
        <f>IFERROR((VLOOKUP($B6,'Tabela de alimentos'!$A$3:$K$936,6,FALSE))*$C6/100,0)</f>
        <v>0.9055511687756177</v>
      </c>
      <c r="I6" s="56">
        <f>IFERROR((VLOOKUP($B6,'Tabela de alimentos'!$A$3:$K$936,7,FALSE))*$C6/100,0)</f>
        <v>16.838751228721996</v>
      </c>
      <c r="J6" s="55">
        <f>IFERROR((VLOOKUP($B6,'Tabela de alimentos'!$A$3:$K$936,8,FALSE))*$C6/100,0)</f>
        <v>0.51522424447129223</v>
      </c>
      <c r="K6" s="55">
        <f>IFERROR((VLOOKUP($B6,'Tabela de alimentos'!$A$3:$K$936,9,FALSE))*$C6/100,0)</f>
        <v>100.57008009607488</v>
      </c>
      <c r="L6" s="55">
        <f>IFERROR((VLOOKUP($B6,'Tabela de alimentos'!$A$3:$K$936,10,FALSE))*$C6/100,0)</f>
        <v>1.371407115834022</v>
      </c>
      <c r="M6" s="55">
        <f>IFERROR((VLOOKUP($B6,'Tabela de alimentos'!$A$3:$K$936,11,FALSE))*$C6/100,0)</f>
        <v>52.42932635722358</v>
      </c>
    </row>
    <row r="7" spans="1:13" ht="14.25" x14ac:dyDescent="0.2">
      <c r="A7" s="60"/>
      <c r="B7" s="271" t="s">
        <v>691</v>
      </c>
      <c r="C7" s="24">
        <v>78</v>
      </c>
      <c r="D7" s="53">
        <f>IFERROR((VLOOKUP($B7,'Tabela de alimentos'!$A$3:$K$936,2,FALSE))*$C7/100,0)</f>
        <v>37.691326173913033</v>
      </c>
      <c r="E7" s="56">
        <f>IFERROR((VLOOKUP($B7,'Tabela de alimentos'!$A$3:$K$936,3,FALSE))*$C7/100,0)</f>
        <v>157.70050871165211</v>
      </c>
      <c r="F7" s="53">
        <f>IFERROR((VLOOKUP($B7,'Tabela de alimentos'!$A$3:$K$936,4,FALSE))*$C7/100,0)</f>
        <v>0.6697826086956522</v>
      </c>
      <c r="G7" s="53">
        <f>IFERROR((VLOOKUP($B7,'Tabela de alimentos'!$A$3:$K$936,5,FALSE))*$C7/100,0)</f>
        <v>9.6200000000000008E-2</v>
      </c>
      <c r="H7" s="53">
        <f>IFERROR((VLOOKUP($B7,'Tabela de alimentos'!$A$3:$K$936,6,FALSE))*$C7/100,0)</f>
        <v>9.6210173913043384</v>
      </c>
      <c r="I7" s="56">
        <f>IFERROR((VLOOKUP($B7,'Tabela de alimentos'!$A$3:$K$936,7,FALSE))*$C7/100,0)</f>
        <v>17.498000000000001</v>
      </c>
      <c r="J7" s="55">
        <f>IFERROR((VLOOKUP($B7,'Tabela de alimentos'!$A$3:$K$936,8,FALSE))*$C7/100,0)</f>
        <v>0.20019999999999999</v>
      </c>
      <c r="K7" s="55">
        <f>IFERROR((VLOOKUP($B7,'Tabela de alimentos'!$A$3:$K$936,9,FALSE))*$C7/100,0)</f>
        <v>1.7939999999999998</v>
      </c>
      <c r="L7" s="55">
        <f>IFERROR((VLOOKUP($B7,'Tabela de alimentos'!$A$3:$K$936,10,FALSE))*$C7/100,0)</f>
        <v>27.0062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477.79625811265811</v>
      </c>
      <c r="E46" s="58">
        <f t="shared" si="0"/>
        <v>2010.6464360156097</v>
      </c>
      <c r="F46" s="57">
        <f t="shared" si="0"/>
        <v>12.818356995623718</v>
      </c>
      <c r="G46" s="57">
        <f t="shared" si="0"/>
        <v>17.350904589578867</v>
      </c>
      <c r="H46" s="57">
        <f t="shared" si="0"/>
        <v>67.823194733307389</v>
      </c>
      <c r="I46" s="57">
        <f t="shared" si="0"/>
        <v>55.401380543269426</v>
      </c>
      <c r="J46" s="59">
        <f t="shared" si="0"/>
        <v>1.7182656601629012</v>
      </c>
      <c r="K46" s="59">
        <f t="shared" si="0"/>
        <v>328.53835625278003</v>
      </c>
      <c r="L46" s="59">
        <f t="shared" si="0"/>
        <v>35.474511112727846</v>
      </c>
      <c r="M46" s="59">
        <f t="shared" si="0"/>
        <v>328.14101480155904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2" activePane="bottomLeft" state="frozen"/>
      <selection activeCell="B8" sqref="B8"/>
      <selection pane="bottomLeft" activeCell="C9" sqref="C9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2" t="s">
        <v>688</v>
      </c>
      <c r="C5" s="22">
        <v>60</v>
      </c>
      <c r="D5" s="53">
        <f>IFERROR((VLOOKUP($B5,'Tabela de alimentos'!$A$3:$K$936,2,FALSE))*$C5/100,0)</f>
        <v>220.97199441872093</v>
      </c>
      <c r="E5" s="56">
        <f>IFERROR((VLOOKUP($B5,'Tabela de alimentos'!$A$3:$K$936,3,FALSE))*$C5/100,0)</f>
        <v>924.54682464792859</v>
      </c>
      <c r="F5" s="54">
        <f>IFERROR((VLOOKUP($B5,'Tabela de alimentos'!$A$3:$K$936,4,FALSE))*$C5/100,0)</f>
        <v>4.1132628804242763</v>
      </c>
      <c r="G5" s="53">
        <f>IFERROR((VLOOKUP($B5,'Tabela de alimentos'!$A$3:$K$936,5,FALSE))*$C5/100,0)</f>
        <v>2.0882476319350474</v>
      </c>
      <c r="H5" s="53">
        <f>IFERROR((VLOOKUP($B5,'Tabela de alimentos'!$A$3:$K$936,6,FALSE))*$C5/100,0)</f>
        <v>44.946164772775028</v>
      </c>
      <c r="I5" s="53">
        <f>IFERROR((VLOOKUP($B5,'Tabela de alimentos'!$A$3:$K$936,7,FALSE))*$C5/100,0)</f>
        <v>2.5900218441909919</v>
      </c>
      <c r="J5" s="56">
        <f>IFERROR((VLOOKUP($B5,'Tabela de alimentos'!$A$3:$K$936,8,FALSE))*$C5/100,0)</f>
        <v>0.39022054755461044</v>
      </c>
      <c r="K5" s="55">
        <f>IFERROR((VLOOKUP($B5,'Tabela de alimentos'!$A$3:$K$936,9,FALSE))*$C5/100,0)</f>
        <v>0</v>
      </c>
      <c r="L5" s="55">
        <f>IFERROR((VLOOKUP($B5,'Tabela de alimentos'!$A$3:$K$936,10,FALSE))*$C5/100,0)</f>
        <v>0</v>
      </c>
      <c r="M5" s="55">
        <f>IFERROR((VLOOKUP($B5,'Tabela de alimentos'!$A$3:$K$936,11,FALSE))*$C5/100,0)</f>
        <v>148.73122124492559</v>
      </c>
    </row>
    <row r="6" spans="1:13" ht="14.25" x14ac:dyDescent="0.2">
      <c r="A6" s="42"/>
      <c r="B6" s="271" t="s">
        <v>718</v>
      </c>
      <c r="C6" s="22">
        <v>130</v>
      </c>
      <c r="D6" s="53">
        <f>IFERROR((VLOOKUP($B6,'Tabela de alimentos'!$A$3:$K$936,2,FALSE))*$C6/100,0)</f>
        <v>178.64566195676355</v>
      </c>
      <c r="E6" s="56">
        <f>IFERROR((VLOOKUP($B6,'Tabela de alimentos'!$A$3:$K$936,3,FALSE))*$C6/100,0)</f>
        <v>747.45670505280805</v>
      </c>
      <c r="F6" s="54">
        <f>IFERROR((VLOOKUP($B6,'Tabela de alimentos'!$A$3:$K$936,4,FALSE))*$C6/100,0)</f>
        <v>21.367715402217772</v>
      </c>
      <c r="G6" s="53">
        <f>IFERROR((VLOOKUP($B6,'Tabela de alimentos'!$A$3:$K$936,5,FALSE))*$C6/100,0)</f>
        <v>8.744797878408459</v>
      </c>
      <c r="H6" s="53">
        <f>IFERROR((VLOOKUP($B6,'Tabela de alimentos'!$A$3:$K$936,6,FALSE))*$C6/100,0)</f>
        <v>2.5241664007872417</v>
      </c>
      <c r="I6" s="53">
        <f>IFERROR((VLOOKUP($B6,'Tabela de alimentos'!$A$3:$K$936,7,FALSE))*$C6/100,0)</f>
        <v>14.016074474819142</v>
      </c>
      <c r="J6" s="56">
        <f>IFERROR((VLOOKUP($B6,'Tabela de alimentos'!$A$3:$K$936,8,FALSE))*$C6/100,0)</f>
        <v>0.62226038188647759</v>
      </c>
      <c r="K6" s="55">
        <f>IFERROR((VLOOKUP($B6,'Tabela de alimentos'!$A$3:$K$936,9,FALSE))*$C6/100,0)</f>
        <v>3.7390422579298837</v>
      </c>
      <c r="L6" s="55">
        <f>IFERROR((VLOOKUP($B6,'Tabela de alimentos'!$A$3:$K$936,10,FALSE))*$C6/100,0)</f>
        <v>4.8955912910406232</v>
      </c>
      <c r="M6" s="55">
        <f>IFERROR((VLOOKUP($B6,'Tabela de alimentos'!$A$3:$K$936,11,FALSE))*$C6/100,0)</f>
        <v>106.2548910997496</v>
      </c>
    </row>
    <row r="7" spans="1:13" ht="14.25" x14ac:dyDescent="0.2">
      <c r="A7" s="42"/>
      <c r="B7" s="271" t="s">
        <v>722</v>
      </c>
      <c r="C7" s="22">
        <v>60</v>
      </c>
      <c r="D7" s="53">
        <f>IFERROR((VLOOKUP($B7,'Tabela de alimentos'!$A$3:$K$936,2,FALSE))*$C7/100,0)</f>
        <v>8.0493852898728289</v>
      </c>
      <c r="E7" s="56">
        <f>IFERROR((VLOOKUP($B7,'Tabela de alimentos'!$A$3:$K$936,3,FALSE))*$C7/100,0)</f>
        <v>33.678628052827918</v>
      </c>
      <c r="F7" s="54">
        <f>IFERROR((VLOOKUP($B7,'Tabela de alimentos'!$A$3:$K$936,4,FALSE))*$C7/100,0)</f>
        <v>0.7880086513381761</v>
      </c>
      <c r="G7" s="53">
        <f>IFERROR((VLOOKUP($B7,'Tabela de alimentos'!$A$3:$K$936,5,FALSE))*$C7/100,0)</f>
        <v>6.8311899510496973E-2</v>
      </c>
      <c r="H7" s="53">
        <f>IFERROR((VLOOKUP($B7,'Tabela de alimentos'!$A$3:$K$936,6,FALSE))*$C7/100,0)</f>
        <v>1.5509691230882749</v>
      </c>
      <c r="I7" s="53">
        <f>IFERROR((VLOOKUP($B7,'Tabela de alimentos'!$A$3:$K$936,7,FALSE))*$C7/100,0)</f>
        <v>10.033555425691681</v>
      </c>
      <c r="J7" s="56">
        <f>IFERROR((VLOOKUP($B7,'Tabela de alimentos'!$A$3:$K$936,8,FALSE))*$C7/100,0)</f>
        <v>0.23071704966036402</v>
      </c>
      <c r="K7" s="55">
        <f>IFERROR((VLOOKUP($B7,'Tabela de alimentos'!$A$3:$K$936,9,FALSE))*$C7/100,0)</f>
        <v>79.706460308782766</v>
      </c>
      <c r="L7" s="55">
        <f>IFERROR((VLOOKUP($B7,'Tabela de alimentos'!$A$3:$K$936,10,FALSE))*$C7/100,0)</f>
        <v>10.691713185162842</v>
      </c>
      <c r="M7" s="55">
        <f>IFERROR((VLOOKUP($B7,'Tabela de alimentos'!$A$3:$K$936,11,FALSE))*$C7/100,0)</f>
        <v>1.344092923885108</v>
      </c>
    </row>
    <row r="8" spans="1:13" ht="14.25" x14ac:dyDescent="0.2">
      <c r="A8" s="42"/>
      <c r="B8" s="271" t="s">
        <v>728</v>
      </c>
      <c r="C8" s="22">
        <v>81</v>
      </c>
      <c r="D8" s="53">
        <f>IFERROR((VLOOKUP($B8,'Tabela de alimentos'!$A$3:$K$936,2,FALSE))*$C8/100,0)</f>
        <v>69.998454524959115</v>
      </c>
      <c r="E8" s="56">
        <f>IFERROR((VLOOKUP($B8,'Tabela de alimentos'!$A$3:$K$936,3,FALSE))*$C8/100,0)</f>
        <v>292.87353373242894</v>
      </c>
      <c r="F8" s="54">
        <f>IFERROR((VLOOKUP($B8,'Tabela de alimentos'!$A$3:$K$936,4,FALSE))*$C8/100,0)</f>
        <v>0.44116875</v>
      </c>
      <c r="G8" s="53">
        <f>IFERROR((VLOOKUP($B8,'Tabela de alimentos'!$A$3:$K$936,5,FALSE))*$C8/100,0)</f>
        <v>0.11317499999999998</v>
      </c>
      <c r="H8" s="53">
        <f>IFERROR((VLOOKUP($B8,'Tabela de alimentos'!$A$3:$K$936,6,FALSE))*$C8/100,0)</f>
        <v>17.750081249999997</v>
      </c>
      <c r="I8" s="53">
        <f>IFERROR((VLOOKUP($B8,'Tabela de alimentos'!$A$3:$K$936,7,FALSE))*$C8/100,0)</f>
        <v>7.2076500000000001</v>
      </c>
      <c r="J8" s="56">
        <f>IFERROR((VLOOKUP($B8,'Tabela de alimentos'!$A$3:$K$936,8,FALSE))*$C8/100,0)</f>
        <v>0.23962500000000006</v>
      </c>
      <c r="K8" s="55">
        <f>IFERROR((VLOOKUP($B8,'Tabela de alimentos'!$A$3:$K$936,9,FALSE))*$C8/100,0)</f>
        <v>72.224999999999994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4.687875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477.66549619031639</v>
      </c>
      <c r="E46" s="58">
        <f t="shared" si="0"/>
        <v>1998.5556914859935</v>
      </c>
      <c r="F46" s="63">
        <f t="shared" si="0"/>
        <v>26.710155683980226</v>
      </c>
      <c r="G46" s="57">
        <f t="shared" si="0"/>
        <v>11.014532409854004</v>
      </c>
      <c r="H46" s="57">
        <f t="shared" ref="H46:L46" si="1">SUM(H5:H45)</f>
        <v>66.771381546650545</v>
      </c>
      <c r="I46" s="57">
        <f t="shared" si="1"/>
        <v>33.847301744701817</v>
      </c>
      <c r="J46" s="58">
        <f t="shared" si="1"/>
        <v>1.4828229791014522</v>
      </c>
      <c r="K46" s="59">
        <f t="shared" si="1"/>
        <v>155.67050256671263</v>
      </c>
      <c r="L46" s="59">
        <f t="shared" si="1"/>
        <v>15.587304476203464</v>
      </c>
      <c r="M46" s="59">
        <f t="shared" si="0"/>
        <v>261.01808026856031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11" t="s">
        <v>430</v>
      </c>
      <c r="B1" s="312"/>
      <c r="C1" s="170" t="s">
        <v>31</v>
      </c>
      <c r="D1" s="306" t="s">
        <v>7</v>
      </c>
      <c r="E1" s="307"/>
      <c r="F1" s="308"/>
      <c r="G1" s="307" t="s">
        <v>32</v>
      </c>
      <c r="H1" s="307"/>
      <c r="I1" s="307"/>
      <c r="J1" s="306" t="s">
        <v>406</v>
      </c>
      <c r="K1" s="307"/>
      <c r="L1" s="308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13"/>
      <c r="B2" s="314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477.00117091502193</v>
      </c>
      <c r="D3" s="178">
        <f>Segunda!F46</f>
        <v>13.230352346948628</v>
      </c>
      <c r="E3" s="181">
        <f>D3*4</f>
        <v>52.921409387794512</v>
      </c>
      <c r="F3" s="187">
        <f>IFERROR(E3/C3,0)</f>
        <v>0.11094607857309116</v>
      </c>
      <c r="G3" s="180">
        <f>Segunda!G46</f>
        <v>13.338108275387583</v>
      </c>
      <c r="H3" s="175">
        <f>G3*9</f>
        <v>120.04297447848825</v>
      </c>
      <c r="I3" s="187">
        <f>IFERROR(H3/C3,0)</f>
        <v>0.25166180252390613</v>
      </c>
      <c r="J3" s="179">
        <f>Segunda!H46</f>
        <v>75.519578520942247</v>
      </c>
      <c r="K3" s="181">
        <f>J3*4</f>
        <v>302.07831408376899</v>
      </c>
      <c r="L3" s="188">
        <f>IFERROR(K3/C3,0)</f>
        <v>0.633286315637964</v>
      </c>
      <c r="M3" s="196">
        <f>Segunda!I46</f>
        <v>221.67645842070951</v>
      </c>
      <c r="N3" s="197">
        <f>Segunda!J46</f>
        <v>2.182648562480876</v>
      </c>
      <c r="O3" s="197">
        <f>Segunda!K46</f>
        <v>153.82316802446823</v>
      </c>
      <c r="P3" s="197">
        <f>Segunda!L46</f>
        <v>541.68427490845704</v>
      </c>
    </row>
    <row r="4" spans="1:16" ht="15" x14ac:dyDescent="0.2">
      <c r="A4" s="91" t="s">
        <v>431</v>
      </c>
      <c r="B4" s="92"/>
      <c r="C4" s="196">
        <f>Terça!$D$46</f>
        <v>476.46454271311131</v>
      </c>
      <c r="D4" s="179">
        <f>Terça!F46</f>
        <v>13.463130503282388</v>
      </c>
      <c r="E4" s="182">
        <f t="shared" ref="E4:E7" si="0">D4*4</f>
        <v>53.852522013129551</v>
      </c>
      <c r="F4" s="188">
        <f t="shared" ref="F4:F7" si="1">IFERROR(E4/C4,0)</f>
        <v>0.11302524571184139</v>
      </c>
      <c r="G4" s="180">
        <f>Terça!G46</f>
        <v>9.7368062802442097</v>
      </c>
      <c r="H4" s="176">
        <f t="shared" ref="H4:H7" si="2">G4*9</f>
        <v>87.631256522197887</v>
      </c>
      <c r="I4" s="232">
        <f t="shared" ref="I4:I7" si="3">IFERROR(H4/C4,0)</f>
        <v>0.18391978555886454</v>
      </c>
      <c r="J4" s="179">
        <f>Terça!H46</f>
        <v>84.546287820238391</v>
      </c>
      <c r="K4" s="182">
        <f t="shared" ref="K4:K7" si="4">J4*4</f>
        <v>338.18515128095356</v>
      </c>
      <c r="L4" s="188">
        <f>IFERROR(K4/C4,0)</f>
        <v>0.70978031094452609</v>
      </c>
      <c r="M4" s="196">
        <f>Terça!I46</f>
        <v>89.02351363903179</v>
      </c>
      <c r="N4" s="197">
        <f>Terça!J46</f>
        <v>2.6200705849363044</v>
      </c>
      <c r="O4" s="197">
        <f>Terça!K46</f>
        <v>214.3855383502173</v>
      </c>
      <c r="P4" s="197">
        <f>Terça!L46</f>
        <v>24.286735331982442</v>
      </c>
    </row>
    <row r="5" spans="1:16" ht="15" x14ac:dyDescent="0.2">
      <c r="A5" s="91" t="s">
        <v>427</v>
      </c>
      <c r="B5" s="92"/>
      <c r="C5" s="196">
        <f>Quarta!$D$46</f>
        <v>476.25871122422393</v>
      </c>
      <c r="D5" s="179">
        <f>Quarta!F46</f>
        <v>14.12565177836704</v>
      </c>
      <c r="E5" s="182">
        <f t="shared" si="0"/>
        <v>56.502607113468159</v>
      </c>
      <c r="F5" s="188">
        <f t="shared" si="1"/>
        <v>0.11863847480758535</v>
      </c>
      <c r="G5" s="180">
        <f>Quarta!G46</f>
        <v>27.978070613360629</v>
      </c>
      <c r="H5" s="176">
        <f t="shared" si="2"/>
        <v>251.80263552024564</v>
      </c>
      <c r="I5" s="232">
        <f t="shared" si="3"/>
        <v>0.52870977388106244</v>
      </c>
      <c r="J5" s="179">
        <f>Quarta!H46</f>
        <v>41.40512998149984</v>
      </c>
      <c r="K5" s="182">
        <f t="shared" si="4"/>
        <v>165.62051992599936</v>
      </c>
      <c r="L5" s="188">
        <f>IFERROR(K5/C5,0)</f>
        <v>0.34775326103804272</v>
      </c>
      <c r="M5" s="196">
        <f>Quarta!I46</f>
        <v>52.22893046468355</v>
      </c>
      <c r="N5" s="197">
        <f>Quarta!J46</f>
        <v>1.2078863655740029</v>
      </c>
      <c r="O5" s="197">
        <f>Quarta!K46</f>
        <v>33.838428841685449</v>
      </c>
      <c r="P5" s="197">
        <f>Quarta!L46</f>
        <v>26.603676370679576</v>
      </c>
    </row>
    <row r="6" spans="1:16" ht="15" x14ac:dyDescent="0.2">
      <c r="A6" s="91" t="s">
        <v>428</v>
      </c>
      <c r="B6" s="92"/>
      <c r="C6" s="196">
        <f>Quinta!$D$46</f>
        <v>477.79625811265811</v>
      </c>
      <c r="D6" s="179">
        <f>Quinta!F46</f>
        <v>12.818356995623718</v>
      </c>
      <c r="E6" s="182">
        <f t="shared" si="0"/>
        <v>51.273427982494873</v>
      </c>
      <c r="F6" s="188">
        <f t="shared" si="1"/>
        <v>0.1073123263564891</v>
      </c>
      <c r="G6" s="179">
        <f>Quinta!G46</f>
        <v>17.350904589578867</v>
      </c>
      <c r="H6" s="176">
        <f t="shared" si="2"/>
        <v>156.15814130620981</v>
      </c>
      <c r="I6" s="232">
        <f t="shared" si="3"/>
        <v>0.32682997962991533</v>
      </c>
      <c r="J6" s="179">
        <f>Quinta!H46</f>
        <v>67.823194733307389</v>
      </c>
      <c r="K6" s="182">
        <f t="shared" si="4"/>
        <v>271.29277893322956</v>
      </c>
      <c r="L6" s="188">
        <f>IFERROR(K6/C6,0)</f>
        <v>0.56780013306270449</v>
      </c>
      <c r="M6" s="196">
        <f>Quinta!I46</f>
        <v>55.401380543269426</v>
      </c>
      <c r="N6" s="197">
        <f>Quinta!J46</f>
        <v>1.7182656601629012</v>
      </c>
      <c r="O6" s="197">
        <f>Quinta!K46</f>
        <v>328.53835625278003</v>
      </c>
      <c r="P6" s="197">
        <f>Quinta!L46</f>
        <v>35.474511112727846</v>
      </c>
    </row>
    <row r="7" spans="1:16" ht="15" x14ac:dyDescent="0.2">
      <c r="A7" s="91" t="s">
        <v>429</v>
      </c>
      <c r="B7" s="92"/>
      <c r="C7" s="196">
        <f>Sexta!$D$46</f>
        <v>477.66549619031639</v>
      </c>
      <c r="D7" s="179">
        <f>Sexta!F46</f>
        <v>26.710155683980226</v>
      </c>
      <c r="E7" s="183">
        <f t="shared" si="0"/>
        <v>106.8406227359209</v>
      </c>
      <c r="F7" s="233">
        <f t="shared" si="1"/>
        <v>0.22367247286656092</v>
      </c>
      <c r="G7" s="180">
        <f>Sexta!G46</f>
        <v>11.014532409854004</v>
      </c>
      <c r="H7" s="177">
        <f t="shared" si="2"/>
        <v>99.130791688686031</v>
      </c>
      <c r="I7" s="232">
        <f t="shared" si="3"/>
        <v>0.20753182400511785</v>
      </c>
      <c r="J7" s="179">
        <f>Sexta!H46</f>
        <v>66.771381546650545</v>
      </c>
      <c r="K7" s="183">
        <f t="shared" si="4"/>
        <v>267.08552618660218</v>
      </c>
      <c r="L7" s="188">
        <f>IFERROR(K7/C7,0)</f>
        <v>0.55914762174948307</v>
      </c>
      <c r="M7" s="196">
        <f>Sexta!I46</f>
        <v>33.847301744701817</v>
      </c>
      <c r="N7" s="197">
        <f>Sexta!J46</f>
        <v>1.4828229791014522</v>
      </c>
      <c r="O7" s="197">
        <f>Sexta!K46</f>
        <v>155.67050256671263</v>
      </c>
      <c r="P7" s="197">
        <f>Sexta!L46</f>
        <v>15.587304476203464</v>
      </c>
    </row>
    <row r="8" spans="1:16" ht="16.5" thickBot="1" x14ac:dyDescent="0.3">
      <c r="A8" s="94" t="s">
        <v>432</v>
      </c>
      <c r="B8" s="95"/>
      <c r="C8" s="198">
        <f>AVERAGE(C3:C7)</f>
        <v>477.03723583106631</v>
      </c>
      <c r="D8" s="172">
        <f>AVERAGE(D3:D7)</f>
        <v>16.0695294616404</v>
      </c>
      <c r="E8" s="174">
        <f t="shared" ref="E8:I8" si="5">AVERAGE(E3:E7)</f>
        <v>64.278117846561599</v>
      </c>
      <c r="F8" s="208">
        <f t="shared" si="5"/>
        <v>0.13471891966311358</v>
      </c>
      <c r="G8" s="173">
        <f t="shared" si="5"/>
        <v>15.883684433685058</v>
      </c>
      <c r="H8" s="174">
        <f t="shared" si="5"/>
        <v>142.95315990316553</v>
      </c>
      <c r="I8" s="209">
        <f t="shared" si="5"/>
        <v>0.29973063311977322</v>
      </c>
      <c r="J8" s="172">
        <f t="shared" ref="J8:P8" si="6">AVERAGE(J3:J7)</f>
        <v>67.213114520527682</v>
      </c>
      <c r="K8" s="174">
        <f t="shared" si="6"/>
        <v>268.85245808211073</v>
      </c>
      <c r="L8" s="208">
        <f t="shared" si="6"/>
        <v>0.56355352848654405</v>
      </c>
      <c r="M8" s="198">
        <f t="shared" si="6"/>
        <v>90.435516962479227</v>
      </c>
      <c r="N8" s="199">
        <f t="shared" si="6"/>
        <v>1.8423388304511075</v>
      </c>
      <c r="O8" s="199">
        <f t="shared" si="6"/>
        <v>177.25119880717276</v>
      </c>
      <c r="P8" s="199">
        <f t="shared" si="6"/>
        <v>128.72730044001008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15" t="s">
        <v>628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</row>
    <row r="11" spans="1:16" ht="25.15" customHeight="1" x14ac:dyDescent="0.2">
      <c r="A11" s="200"/>
      <c r="B11" s="201"/>
      <c r="C11" s="323" t="s">
        <v>655</v>
      </c>
      <c r="D11" s="323"/>
      <c r="E11" s="323"/>
      <c r="F11" s="323"/>
      <c r="G11" s="323"/>
      <c r="H11" s="323"/>
      <c r="I11" s="323"/>
      <c r="J11" s="323"/>
      <c r="K11" s="324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7" t="s">
        <v>433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</row>
    <row r="13" spans="1:16" ht="14.25" x14ac:dyDescent="0.2">
      <c r="A13" s="200"/>
      <c r="B13" s="202"/>
      <c r="C13" s="319" t="s">
        <v>404</v>
      </c>
      <c r="D13" s="319"/>
      <c r="E13" s="319"/>
      <c r="F13" s="319"/>
      <c r="G13" s="319"/>
      <c r="H13" s="319"/>
      <c r="I13" s="319"/>
      <c r="J13" s="319"/>
      <c r="K13" s="320"/>
      <c r="L13" s="97" t="s">
        <v>409</v>
      </c>
      <c r="M13" s="190">
        <f>$M$8/M23</f>
        <v>1.1594297046471695</v>
      </c>
      <c r="N13" s="100">
        <f>$N$8/N23</f>
        <v>0.92116941522555373</v>
      </c>
      <c r="O13" s="100">
        <f>$O$8/O23</f>
        <v>1.1816746587144851</v>
      </c>
      <c r="P13" s="100">
        <f>$P$8/P23</f>
        <v>8.5818200293340059</v>
      </c>
    </row>
    <row r="14" spans="1:16" ht="14.25" x14ac:dyDescent="0.2">
      <c r="A14" s="200"/>
      <c r="B14" s="203"/>
      <c r="C14" s="321" t="s">
        <v>405</v>
      </c>
      <c r="D14" s="321"/>
      <c r="E14" s="321"/>
      <c r="F14" s="321"/>
      <c r="G14" s="321"/>
      <c r="H14" s="321"/>
      <c r="I14" s="321"/>
      <c r="J14" s="321"/>
      <c r="K14" s="322"/>
      <c r="L14" s="97" t="s">
        <v>410</v>
      </c>
      <c r="M14" s="190">
        <f>$M$8/M24</f>
        <v>0.49689844484878698</v>
      </c>
      <c r="N14" s="100">
        <f>$N$8/N24</f>
        <v>0.36846776609022147</v>
      </c>
      <c r="O14" s="100">
        <f>$O$8/O24</f>
        <v>0.50643199659192217</v>
      </c>
      <c r="P14" s="100">
        <f>$P$8/P24</f>
        <v>3.6779228697145738</v>
      </c>
    </row>
    <row r="15" spans="1:16" ht="15.6" customHeight="1" x14ac:dyDescent="0.25">
      <c r="A15" s="317" t="s">
        <v>434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</row>
    <row r="16" spans="1:16" ht="14.25" x14ac:dyDescent="0.2">
      <c r="A16" s="204"/>
      <c r="B16" s="205"/>
      <c r="C16" s="319" t="s">
        <v>404</v>
      </c>
      <c r="D16" s="319"/>
      <c r="E16" s="319"/>
      <c r="F16" s="319"/>
      <c r="G16" s="319"/>
      <c r="H16" s="319"/>
      <c r="I16" s="319"/>
      <c r="J16" s="319"/>
      <c r="K16" s="320"/>
      <c r="L16" s="192" t="s">
        <v>409</v>
      </c>
      <c r="M16" s="193">
        <f>$M$8/M28</f>
        <v>0.60290344641652815</v>
      </c>
      <c r="N16" s="194">
        <f>$N$8/N28</f>
        <v>1.8423388304511075</v>
      </c>
      <c r="O16" s="194">
        <f>$O$8/O28</f>
        <v>2.8135110921773454</v>
      </c>
      <c r="P16" s="194">
        <f>$P$8/P28</f>
        <v>32.181825110002521</v>
      </c>
    </row>
    <row r="17" spans="1:16" ht="14.25" x14ac:dyDescent="0.2">
      <c r="A17" s="206"/>
      <c r="B17" s="207"/>
      <c r="C17" s="321" t="s">
        <v>405</v>
      </c>
      <c r="D17" s="321"/>
      <c r="E17" s="321"/>
      <c r="F17" s="321"/>
      <c r="G17" s="321"/>
      <c r="H17" s="321"/>
      <c r="I17" s="321"/>
      <c r="J17" s="321"/>
      <c r="K17" s="322"/>
      <c r="L17" s="98" t="s">
        <v>410</v>
      </c>
      <c r="M17" s="191">
        <f>$M$8/M29</f>
        <v>0.25838719132136923</v>
      </c>
      <c r="N17" s="101">
        <f>$N$8/N29</f>
        <v>0.92116941522555373</v>
      </c>
      <c r="O17" s="101">
        <f>$O$8/O29</f>
        <v>1.2057904680760052</v>
      </c>
      <c r="P17" s="101">
        <f>$P$8/P29</f>
        <v>14.303033382223342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09" t="s">
        <v>436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</row>
    <row r="20" spans="1:16" ht="15" x14ac:dyDescent="0.25">
      <c r="A20" s="310" t="s">
        <v>433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x14ac:dyDescent="0.2">
      <c r="A21" s="330" t="s">
        <v>402</v>
      </c>
      <c r="B21" s="332" t="s">
        <v>407</v>
      </c>
      <c r="C21" s="332" t="s">
        <v>656</v>
      </c>
      <c r="D21" s="325" t="s">
        <v>657</v>
      </c>
      <c r="E21" s="326"/>
      <c r="F21" s="327"/>
      <c r="G21" s="325" t="s">
        <v>658</v>
      </c>
      <c r="H21" s="326"/>
      <c r="I21" s="327"/>
      <c r="J21" s="325" t="s">
        <v>659</v>
      </c>
      <c r="K21" s="326"/>
      <c r="L21" s="327"/>
      <c r="M21" s="328" t="s">
        <v>411</v>
      </c>
      <c r="N21" s="328" t="s">
        <v>412</v>
      </c>
      <c r="O21" s="328" t="s">
        <v>413</v>
      </c>
      <c r="P21" s="328" t="s">
        <v>414</v>
      </c>
    </row>
    <row r="22" spans="1:16" x14ac:dyDescent="0.2">
      <c r="A22" s="331"/>
      <c r="B22" s="333"/>
      <c r="C22" s="333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29"/>
      <c r="N22" s="329"/>
      <c r="O22" s="329"/>
      <c r="P22" s="329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7" t="s">
        <v>434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</row>
    <row r="26" spans="1:16" x14ac:dyDescent="0.2">
      <c r="A26" s="330" t="s">
        <v>402</v>
      </c>
      <c r="B26" s="332" t="s">
        <v>407</v>
      </c>
      <c r="C26" s="334" t="s">
        <v>656</v>
      </c>
      <c r="D26" s="325" t="s">
        <v>657</v>
      </c>
      <c r="E26" s="326"/>
      <c r="F26" s="327"/>
      <c r="G26" s="325" t="s">
        <v>658</v>
      </c>
      <c r="H26" s="326"/>
      <c r="I26" s="327"/>
      <c r="J26" s="326" t="s">
        <v>659</v>
      </c>
      <c r="K26" s="326"/>
      <c r="L26" s="327"/>
      <c r="M26" s="328" t="s">
        <v>411</v>
      </c>
      <c r="N26" s="328" t="s">
        <v>412</v>
      </c>
      <c r="O26" s="328" t="s">
        <v>413</v>
      </c>
      <c r="P26" s="328" t="s">
        <v>414</v>
      </c>
    </row>
    <row r="27" spans="1:16" x14ac:dyDescent="0.2">
      <c r="A27" s="331"/>
      <c r="B27" s="333"/>
      <c r="C27" s="335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29"/>
      <c r="N27" s="329"/>
      <c r="O27" s="329"/>
      <c r="P27" s="329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  <mergeCell ref="D21:F21"/>
    <mergeCell ref="G21:I21"/>
    <mergeCell ref="J21:L21"/>
    <mergeCell ref="M21:M22"/>
    <mergeCell ref="N21:N22"/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11" t="s">
        <v>430</v>
      </c>
      <c r="B1" s="312"/>
      <c r="C1" s="170" t="s">
        <v>31</v>
      </c>
      <c r="D1" s="306" t="s">
        <v>7</v>
      </c>
      <c r="E1" s="307"/>
      <c r="F1" s="308"/>
      <c r="G1" s="307" t="s">
        <v>32</v>
      </c>
      <c r="H1" s="307"/>
      <c r="I1" s="307"/>
      <c r="J1" s="306" t="s">
        <v>406</v>
      </c>
      <c r="K1" s="307"/>
      <c r="L1" s="308"/>
      <c r="M1" s="243" t="s">
        <v>631</v>
      </c>
    </row>
    <row r="2" spans="1:13" ht="14.45" customHeight="1" x14ac:dyDescent="0.2">
      <c r="A2" s="313"/>
      <c r="B2" s="314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477.00117091502193</v>
      </c>
      <c r="D3" s="178">
        <f>Segunda!F46</f>
        <v>13.230352346948628</v>
      </c>
      <c r="E3" s="181">
        <f>D3*4</f>
        <v>52.921409387794512</v>
      </c>
      <c r="F3" s="187">
        <f>IFERROR(E3/C3,0)</f>
        <v>0.11094607857309116</v>
      </c>
      <c r="G3" s="180">
        <f>Segunda!G46</f>
        <v>13.338108275387583</v>
      </c>
      <c r="H3" s="175">
        <f>G3*9</f>
        <v>120.04297447848825</v>
      </c>
      <c r="I3" s="187">
        <f>IFERROR(H3/C3,0)</f>
        <v>0.25166180252390613</v>
      </c>
      <c r="J3" s="179">
        <f>Segunda!H46</f>
        <v>75.519578520942247</v>
      </c>
      <c r="K3" s="181">
        <f>J3*4</f>
        <v>302.07831408376899</v>
      </c>
      <c r="L3" s="188">
        <f>IFERROR(K3/C3,0)</f>
        <v>0.633286315637964</v>
      </c>
      <c r="M3" s="197">
        <f>Segunda!M46</f>
        <v>555.26693893592346</v>
      </c>
    </row>
    <row r="4" spans="1:13" ht="15" x14ac:dyDescent="0.2">
      <c r="A4" s="91" t="s">
        <v>431</v>
      </c>
      <c r="B4" s="92"/>
      <c r="C4" s="196">
        <f>Terça!$D$46</f>
        <v>476.46454271311131</v>
      </c>
      <c r="D4" s="179">
        <f>Terça!F46</f>
        <v>13.463130503282388</v>
      </c>
      <c r="E4" s="182">
        <f t="shared" ref="E4:E7" si="0">D4*4</f>
        <v>53.852522013129551</v>
      </c>
      <c r="F4" s="188">
        <f t="shared" ref="F4:F7" si="1">IFERROR(E4/C4,0)</f>
        <v>0.11302524571184139</v>
      </c>
      <c r="G4" s="180">
        <f>Terça!G46</f>
        <v>9.7368062802442097</v>
      </c>
      <c r="H4" s="176">
        <f t="shared" ref="H4:H7" si="2">G4*9</f>
        <v>87.631256522197887</v>
      </c>
      <c r="I4" s="232">
        <f t="shared" ref="I4:I7" si="3">IFERROR(H4/C4,0)</f>
        <v>0.18391978555886454</v>
      </c>
      <c r="J4" s="179">
        <f>Terça!H46</f>
        <v>84.546287820238391</v>
      </c>
      <c r="K4" s="182">
        <f t="shared" ref="K4:K7" si="4">J4*4</f>
        <v>338.18515128095356</v>
      </c>
      <c r="L4" s="188">
        <f>IFERROR(K4/C4,0)</f>
        <v>0.70978031094452609</v>
      </c>
      <c r="M4" s="197">
        <f>Terça!M46</f>
        <v>495.60796906856137</v>
      </c>
    </row>
    <row r="5" spans="1:13" ht="15" x14ac:dyDescent="0.2">
      <c r="A5" s="91" t="s">
        <v>427</v>
      </c>
      <c r="B5" s="92"/>
      <c r="C5" s="196">
        <f>Quarta!$D$46</f>
        <v>476.25871122422393</v>
      </c>
      <c r="D5" s="179">
        <f>Quarta!F46</f>
        <v>14.12565177836704</v>
      </c>
      <c r="E5" s="182">
        <f t="shared" si="0"/>
        <v>56.502607113468159</v>
      </c>
      <c r="F5" s="188">
        <f t="shared" si="1"/>
        <v>0.11863847480758535</v>
      </c>
      <c r="G5" s="180">
        <f>Quarta!G46</f>
        <v>27.978070613360629</v>
      </c>
      <c r="H5" s="176">
        <f t="shared" si="2"/>
        <v>251.80263552024564</v>
      </c>
      <c r="I5" s="232">
        <f t="shared" si="3"/>
        <v>0.52870977388106244</v>
      </c>
      <c r="J5" s="179">
        <f>Quarta!H46</f>
        <v>41.40512998149984</v>
      </c>
      <c r="K5" s="182">
        <f t="shared" si="4"/>
        <v>165.62051992599936</v>
      </c>
      <c r="L5" s="188">
        <f>IFERROR(K5/C5,0)</f>
        <v>0.34775326103804272</v>
      </c>
      <c r="M5" s="197">
        <f>Quarta!M46</f>
        <v>1899.8521192148753</v>
      </c>
    </row>
    <row r="6" spans="1:13" ht="15" x14ac:dyDescent="0.2">
      <c r="A6" s="91" t="s">
        <v>428</v>
      </c>
      <c r="B6" s="92"/>
      <c r="C6" s="196">
        <f>Quinta!$D$46</f>
        <v>477.79625811265811</v>
      </c>
      <c r="D6" s="179">
        <f>Quinta!F46</f>
        <v>12.818356995623718</v>
      </c>
      <c r="E6" s="182">
        <f t="shared" si="0"/>
        <v>51.273427982494873</v>
      </c>
      <c r="F6" s="188">
        <f t="shared" si="1"/>
        <v>0.1073123263564891</v>
      </c>
      <c r="G6" s="179">
        <f>Quinta!G46</f>
        <v>17.350904589578867</v>
      </c>
      <c r="H6" s="176">
        <f t="shared" si="2"/>
        <v>156.15814130620981</v>
      </c>
      <c r="I6" s="232">
        <f t="shared" si="3"/>
        <v>0.32682997962991533</v>
      </c>
      <c r="J6" s="179">
        <f>Quinta!H46</f>
        <v>67.823194733307389</v>
      </c>
      <c r="K6" s="182">
        <f t="shared" si="4"/>
        <v>271.29277893322956</v>
      </c>
      <c r="L6" s="188">
        <f>IFERROR(K6/C6,0)</f>
        <v>0.56780013306270449</v>
      </c>
      <c r="M6" s="197">
        <f>Quinta!M46</f>
        <v>328.14101480155904</v>
      </c>
    </row>
    <row r="7" spans="1:13" ht="15" x14ac:dyDescent="0.2">
      <c r="A7" s="91" t="s">
        <v>429</v>
      </c>
      <c r="B7" s="92"/>
      <c r="C7" s="196">
        <f>Sexta!$D$46</f>
        <v>477.66549619031639</v>
      </c>
      <c r="D7" s="179">
        <f>Sexta!F46</f>
        <v>26.710155683980226</v>
      </c>
      <c r="E7" s="183">
        <f t="shared" si="0"/>
        <v>106.8406227359209</v>
      </c>
      <c r="F7" s="233">
        <f t="shared" si="1"/>
        <v>0.22367247286656092</v>
      </c>
      <c r="G7" s="180">
        <f>Sexta!G46</f>
        <v>11.014532409854004</v>
      </c>
      <c r="H7" s="177">
        <f t="shared" si="2"/>
        <v>99.130791688686031</v>
      </c>
      <c r="I7" s="232">
        <f t="shared" si="3"/>
        <v>0.20753182400511785</v>
      </c>
      <c r="J7" s="179">
        <f>Sexta!H46</f>
        <v>66.771381546650545</v>
      </c>
      <c r="K7" s="183">
        <f t="shared" si="4"/>
        <v>267.08552618660218</v>
      </c>
      <c r="L7" s="188">
        <f>IFERROR(K7/C7,0)</f>
        <v>0.55914762174948307</v>
      </c>
      <c r="M7" s="197">
        <f>Sexta!M46</f>
        <v>261.01808026856031</v>
      </c>
    </row>
    <row r="8" spans="1:13" ht="16.5" thickBot="1" x14ac:dyDescent="0.3">
      <c r="A8" s="94" t="s">
        <v>432</v>
      </c>
      <c r="B8" s="95"/>
      <c r="C8" s="198">
        <f>AVERAGE(C3:C7)</f>
        <v>477.03723583106631</v>
      </c>
      <c r="D8" s="172">
        <f>AVERAGE(D3:D7)</f>
        <v>16.0695294616404</v>
      </c>
      <c r="E8" s="174">
        <f t="shared" ref="E8:I8" si="5">AVERAGE(E3:E7)</f>
        <v>64.278117846561599</v>
      </c>
      <c r="F8" s="208">
        <f t="shared" si="5"/>
        <v>0.13471891966311358</v>
      </c>
      <c r="G8" s="173">
        <f t="shared" si="5"/>
        <v>15.883684433685058</v>
      </c>
      <c r="H8" s="174">
        <f t="shared" si="5"/>
        <v>142.95315990316553</v>
      </c>
      <c r="I8" s="209">
        <f t="shared" si="5"/>
        <v>0.29973063311977322</v>
      </c>
      <c r="J8" s="172">
        <f>AVERAGE(J3:J7)</f>
        <v>67.213114520527682</v>
      </c>
      <c r="K8" s="174">
        <f>AVERAGE(K3:K7)</f>
        <v>268.85245808211073</v>
      </c>
      <c r="L8" s="208">
        <f>AVERAGE(L3:L7)</f>
        <v>0.56355352848654405</v>
      </c>
      <c r="M8" s="199">
        <f>AVERAGE(M3:M7)</f>
        <v>707.97722445789589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6" t="s">
        <v>436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7"/>
    </row>
    <row r="12" spans="1:13" ht="15" x14ac:dyDescent="0.25">
      <c r="A12" s="338" t="s">
        <v>668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40"/>
    </row>
    <row r="13" spans="1:13" x14ac:dyDescent="0.2">
      <c r="A13" s="330" t="s">
        <v>402</v>
      </c>
      <c r="B13" s="332" t="s">
        <v>407</v>
      </c>
      <c r="C13" s="334" t="s">
        <v>656</v>
      </c>
      <c r="D13" s="325" t="s">
        <v>657</v>
      </c>
      <c r="E13" s="326"/>
      <c r="F13" s="327"/>
      <c r="G13" s="325" t="s">
        <v>658</v>
      </c>
      <c r="H13" s="326"/>
      <c r="I13" s="327"/>
      <c r="J13" s="325" t="s">
        <v>659</v>
      </c>
      <c r="K13" s="326"/>
      <c r="L13" s="327"/>
      <c r="M13" s="328" t="s">
        <v>415</v>
      </c>
    </row>
    <row r="14" spans="1:13" x14ac:dyDescent="0.2">
      <c r="A14" s="331"/>
      <c r="B14" s="333"/>
      <c r="C14" s="335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29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8" t="s">
        <v>667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40"/>
    </row>
    <row r="19" spans="1:13" x14ac:dyDescent="0.2">
      <c r="A19" s="330" t="s">
        <v>402</v>
      </c>
      <c r="B19" s="332" t="s">
        <v>407</v>
      </c>
      <c r="C19" s="334" t="s">
        <v>656</v>
      </c>
      <c r="D19" s="325" t="s">
        <v>657</v>
      </c>
      <c r="E19" s="326"/>
      <c r="F19" s="327"/>
      <c r="G19" s="325" t="s">
        <v>658</v>
      </c>
      <c r="H19" s="326"/>
      <c r="I19" s="327"/>
      <c r="J19" s="325" t="s">
        <v>659</v>
      </c>
      <c r="K19" s="326"/>
      <c r="L19" s="327"/>
      <c r="M19" s="328" t="s">
        <v>415</v>
      </c>
    </row>
    <row r="20" spans="1:13" x14ac:dyDescent="0.2">
      <c r="A20" s="331"/>
      <c r="B20" s="333"/>
      <c r="C20" s="335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29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8" t="s">
        <v>669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40"/>
    </row>
    <row r="25" spans="1:13" ht="18" customHeight="1" x14ac:dyDescent="0.2">
      <c r="A25" s="330" t="s">
        <v>402</v>
      </c>
      <c r="B25" s="332" t="s">
        <v>407</v>
      </c>
      <c r="C25" s="334" t="s">
        <v>656</v>
      </c>
      <c r="D25" s="325" t="s">
        <v>657</v>
      </c>
      <c r="E25" s="326"/>
      <c r="F25" s="327"/>
      <c r="G25" s="325" t="s">
        <v>658</v>
      </c>
      <c r="H25" s="326"/>
      <c r="I25" s="327"/>
      <c r="J25" s="325" t="s">
        <v>659</v>
      </c>
      <c r="K25" s="326"/>
      <c r="L25" s="327"/>
      <c r="M25" s="328" t="s">
        <v>415</v>
      </c>
    </row>
    <row r="26" spans="1:13" x14ac:dyDescent="0.2">
      <c r="A26" s="331"/>
      <c r="B26" s="333"/>
      <c r="C26" s="335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29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8" t="s">
        <v>435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/>
    </row>
    <row r="31" spans="1:13" x14ac:dyDescent="0.2">
      <c r="A31" s="330" t="s">
        <v>402</v>
      </c>
      <c r="B31" s="332" t="s">
        <v>407</v>
      </c>
      <c r="C31" s="334" t="s">
        <v>656</v>
      </c>
      <c r="D31" s="325" t="s">
        <v>657</v>
      </c>
      <c r="E31" s="326"/>
      <c r="F31" s="327"/>
      <c r="G31" s="325" t="s">
        <v>658</v>
      </c>
      <c r="H31" s="326"/>
      <c r="I31" s="327"/>
      <c r="J31" s="325" t="s">
        <v>659</v>
      </c>
      <c r="K31" s="326"/>
      <c r="L31" s="327"/>
      <c r="M31" s="328" t="s">
        <v>415</v>
      </c>
    </row>
    <row r="32" spans="1:13" x14ac:dyDescent="0.2">
      <c r="A32" s="331"/>
      <c r="B32" s="333"/>
      <c r="C32" s="335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29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8" t="s">
        <v>670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40"/>
    </row>
    <row r="37" spans="1:13" x14ac:dyDescent="0.2">
      <c r="A37" s="330" t="s">
        <v>402</v>
      </c>
      <c r="B37" s="332" t="s">
        <v>407</v>
      </c>
      <c r="C37" s="334" t="s">
        <v>656</v>
      </c>
      <c r="D37" s="325" t="s">
        <v>657</v>
      </c>
      <c r="E37" s="326"/>
      <c r="F37" s="327"/>
      <c r="G37" s="325" t="s">
        <v>658</v>
      </c>
      <c r="H37" s="326"/>
      <c r="I37" s="327"/>
      <c r="J37" s="325" t="s">
        <v>659</v>
      </c>
      <c r="K37" s="326"/>
      <c r="L37" s="327"/>
      <c r="M37" s="328" t="s">
        <v>415</v>
      </c>
    </row>
    <row r="38" spans="1:13" x14ac:dyDescent="0.2">
      <c r="A38" s="331"/>
      <c r="B38" s="333"/>
      <c r="C38" s="335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29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8" t="s">
        <v>671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40"/>
    </row>
    <row r="43" spans="1:13" x14ac:dyDescent="0.2">
      <c r="A43" s="330" t="s">
        <v>402</v>
      </c>
      <c r="B43" s="332" t="s">
        <v>407</v>
      </c>
      <c r="C43" s="334" t="s">
        <v>656</v>
      </c>
      <c r="D43" s="325" t="s">
        <v>657</v>
      </c>
      <c r="E43" s="326"/>
      <c r="F43" s="327"/>
      <c r="G43" s="325" t="s">
        <v>658</v>
      </c>
      <c r="H43" s="326"/>
      <c r="I43" s="327"/>
      <c r="J43" s="325" t="s">
        <v>659</v>
      </c>
      <c r="K43" s="326"/>
      <c r="L43" s="327"/>
      <c r="M43" s="328" t="s">
        <v>415</v>
      </c>
    </row>
    <row r="44" spans="1:13" x14ac:dyDescent="0.2">
      <c r="A44" s="331"/>
      <c r="B44" s="333"/>
      <c r="C44" s="335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29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  <mergeCell ref="C37:C38"/>
    <mergeCell ref="D37:F37"/>
    <mergeCell ref="G37:I37"/>
    <mergeCell ref="J37:L37"/>
    <mergeCell ref="M31:M32"/>
    <mergeCell ref="J31:L31"/>
    <mergeCell ref="A31:A32"/>
    <mergeCell ref="B31:B32"/>
    <mergeCell ref="C31:C32"/>
    <mergeCell ref="D31:F31"/>
    <mergeCell ref="G31:I31"/>
    <mergeCell ref="M25:M26"/>
    <mergeCell ref="A25:A26"/>
    <mergeCell ref="B25:B26"/>
    <mergeCell ref="C25:C26"/>
    <mergeCell ref="D25:F25"/>
    <mergeCell ref="G25:I25"/>
    <mergeCell ref="J25:L25"/>
    <mergeCell ref="M19:M20"/>
    <mergeCell ref="A19:A20"/>
    <mergeCell ref="B19:B20"/>
    <mergeCell ref="C19:C20"/>
    <mergeCell ref="D19:F19"/>
    <mergeCell ref="G19:I19"/>
    <mergeCell ref="J19:L19"/>
    <mergeCell ref="M13:M14"/>
    <mergeCell ref="A13:A14"/>
    <mergeCell ref="B13:B14"/>
    <mergeCell ref="C13:C14"/>
    <mergeCell ref="D13:F13"/>
    <mergeCell ref="G13:I13"/>
    <mergeCell ref="J13:L13"/>
    <mergeCell ref="A11:M11"/>
    <mergeCell ref="A1:B2"/>
    <mergeCell ref="D1:F1"/>
    <mergeCell ref="G1:I1"/>
    <mergeCell ref="J1:L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2021-08-06T13:11:45Z</dcterms:modified>
</cp:coreProperties>
</file>